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05" activeTab="0"/>
  </bookViews>
  <sheets>
    <sheet name="Rachats assurance-vie" sheetId="1" r:id="rId1"/>
    <sheet name="www.corrigetonimpot.fr" sheetId="2" r:id="rId2"/>
  </sheets>
  <definedNames/>
  <calcPr fullCalcOnLoad="1"/>
</workbook>
</file>

<file path=xl/sharedStrings.xml><?xml version="1.0" encoding="utf-8"?>
<sst xmlns="http://schemas.openxmlformats.org/spreadsheetml/2006/main" count="90" uniqueCount="82">
  <si>
    <t>Plafonnement quotient familial</t>
  </si>
  <si>
    <t>demi-part générale</t>
  </si>
  <si>
    <t>Personnes seules élevé pendant cinq ans</t>
  </si>
  <si>
    <t>part entière premier enfant charge si on élève seul</t>
  </si>
  <si>
    <t>invalidité, combattant</t>
  </si>
  <si>
    <t>maintien quotient conjugal veuf</t>
  </si>
  <si>
    <t>Revenu net imposable</t>
  </si>
  <si>
    <t>nombre de part</t>
  </si>
  <si>
    <t>Ir selon parts</t>
  </si>
  <si>
    <t>Ir une part</t>
  </si>
  <si>
    <t>IR plafonné</t>
  </si>
  <si>
    <t>Impôt retenu</t>
  </si>
  <si>
    <t>CELIBATAIRE DIVORCE VEUF</t>
  </si>
  <si>
    <t>COUPLE PACS</t>
  </si>
  <si>
    <t>Ir deux parts</t>
  </si>
  <si>
    <t>demi-parts au dessus de un</t>
  </si>
  <si>
    <t>demi-parts au dessus de deux</t>
  </si>
  <si>
    <t>Décôte</t>
  </si>
  <si>
    <t>Impôt final</t>
  </si>
  <si>
    <t>Impôt sur le revenu</t>
  </si>
  <si>
    <t>Nombre de parts</t>
  </si>
  <si>
    <t>Impôt avant décôte</t>
  </si>
  <si>
    <t>parts célib</t>
  </si>
  <si>
    <t>parts marié</t>
  </si>
  <si>
    <t>parts mariés</t>
  </si>
  <si>
    <t>moins de 4 ans</t>
  </si>
  <si>
    <t>entre 4 et 8 ans</t>
  </si>
  <si>
    <t>plus de 8 ans</t>
  </si>
  <si>
    <t>plus-value imposable irpp + 8 ans</t>
  </si>
  <si>
    <t>pvirpp</t>
  </si>
  <si>
    <t>Quelle est votre situation familiale?</t>
  </si>
  <si>
    <t>Avez-vous des enfants à charge fiscalement?</t>
  </si>
  <si>
    <t>Quel est votre revenu imposable?</t>
  </si>
  <si>
    <t>Combien vaut votre contrat d'assurance-vie ce jour?</t>
  </si>
  <si>
    <t>Combien avez-vous versé depuis l'origine?</t>
  </si>
  <si>
    <t>Quel montant souhaitez-vous racheter?</t>
  </si>
  <si>
    <t>Plus-value imposable sur le rachat</t>
  </si>
  <si>
    <t>Impôt sur le revenu sans le rachat</t>
  </si>
  <si>
    <t>Impôt sur le revenu total  avec rachat si choix de l'IRPP</t>
  </si>
  <si>
    <t>C'est la partie de votre rachat qui subi l'impôt et les prélèvements sociaux avant abattement.</t>
  </si>
  <si>
    <t>L'impôt sur le revenu calculé avec le revenu imposable indiqué et votre situation familiale. Le calcul sera le même sur impôt.gouv.</t>
  </si>
  <si>
    <t>Le rachat n'engendre aucune fiscalité sur le revenu. Pour autant, vous devez absolument demandé à être imposé à l'IRPP. D'une part vous évitez que la banque vous prenne un impôt qui vous sera rendu une année après. D'autre part, vous minimisez votre Revenu fiscal de référence ce qui a des conséquences bénéfiques sur les aides sociales et le calcul de la taxe d'habitation.</t>
  </si>
  <si>
    <t>0 et 0</t>
  </si>
  <si>
    <t>pfl sup</t>
  </si>
  <si>
    <t>irpp sup</t>
  </si>
  <si>
    <t>Célibataire-Divorcé-Veuf</t>
  </si>
  <si>
    <t>Pour les pros : A remplir uniquement si contrat de plus de 8 ans qui a déjà subi un rachat dans l'année!</t>
  </si>
  <si>
    <t>Prélèvements sociaux</t>
  </si>
  <si>
    <t xml:space="preserve">Vous devez demandé à être imposé au "Prélèvement forfaitaire libératoire" PFL. La banque va prendre la fiscalité sur le montant du rachat. </t>
  </si>
  <si>
    <t>En choisissant la bonne fiscalité, vous économisez :</t>
  </si>
  <si>
    <r>
      <t xml:space="preserve">Impôt sur le revenu du rachat </t>
    </r>
    <r>
      <rPr>
        <u val="single"/>
        <sz val="14"/>
        <color indexed="8"/>
        <rFont val="Calibri"/>
        <family val="2"/>
      </rPr>
      <t>avec le choix PFL</t>
    </r>
  </si>
  <si>
    <r>
      <t xml:space="preserve">Impôt sur le revenu du rachat </t>
    </r>
    <r>
      <rPr>
        <u val="single"/>
        <sz val="14"/>
        <color indexed="8"/>
        <rFont val="Calibri"/>
        <family val="2"/>
      </rPr>
      <t>avec le choix IRPP</t>
    </r>
  </si>
  <si>
    <t>Informations complémentaires pour aller plus loin</t>
  </si>
  <si>
    <t>Depuis combien de temps est ouvert le contrat?</t>
  </si>
  <si>
    <t>L'impôt sur le revenu total lors de la déclaration à venir si vous intégrez votre rachat à l'IRPP. Votre revenu imposable augmentera, de même que la fiscalité.</t>
  </si>
  <si>
    <t>Renseigner les cases  bleues pour lancer le simulateur</t>
  </si>
  <si>
    <t>Vous êtes en moins-value. Les résultats sont faussés. Vous ne paierez pas d'impôt.</t>
  </si>
  <si>
    <t>Résultats - Suivez le conseil affiché pour le choix de la fiscalité de votre rachat</t>
  </si>
  <si>
    <t>MODE D'EMPLOI DU SIMULATEUR</t>
  </si>
  <si>
    <t>Détail et explication détaillée du mode d'emploi en ligne - cliquez ici.</t>
  </si>
  <si>
    <t>3) Remplissez la cases surlignées en bleues située devant la question qui apparait. La première question est toujours "êtes vous mariés?".</t>
  </si>
  <si>
    <t>4) En case C8, il faut indiquer le revenu imposable (après déductions des 10%, frais réels, pension déduites….) que vous prévoyez pour la déclaration fiscale N+1 sur les revenus de l'année du rachat.</t>
  </si>
  <si>
    <t>1) Le logiciel vous indique le choix fiscal à privilégier quand vous faites un rachat sur un contrat d'assurance-vie : PFL ou IRPP?</t>
  </si>
  <si>
    <t>Rachat sur un contrat d'assurance-vie. Quel choix fiscal  (PFL ou IRPP)? Combien vais-je payer?</t>
  </si>
  <si>
    <t>6) Pour toute question ou demande de simulation sur un cas spécifique, cliquez sur la banderolle et écrivez-nous via la rubrique "contact".</t>
  </si>
  <si>
    <t xml:space="preserve">              Notre logiciel vous a aidé? Partagez le sur facebook ici!</t>
  </si>
  <si>
    <t xml:space="preserve">                                     Retrouvez nos conseils et articles sur corrigetonimpot.fr. Cliquez ici.</t>
  </si>
  <si>
    <t>Vous devez demandé à être imposé à l'IRPP. La plus-value imposable sera ajoutée à vos revenus en mai de l'année suivante. Vous paierez l'impôt sur votre déclaration fiscale.</t>
  </si>
  <si>
    <t>Simulation Fausse : la case D16 doit être vide ou comprise entre 0 et 4 600 € (célibataire) ou 0 et 9200 € (couple).</t>
  </si>
  <si>
    <t>Abattement disponible</t>
  </si>
  <si>
    <t>Les contrats de plus de 8 ans ont un abattement renouvelable chaque 1er janvier qui est calculé en D15 par le logiciel. Si vous avez déjà effectué un rachat dans l'année (et donc utilisé une partie de l'abattement), vous pouvez indiquer en case D16 la part de l'abattement qu'il vous reste. Le chiffre est alors compris entre 0 et 4600 € (célibataire) ou 0 et 9 200 € (couples).  Le moindre chiffre indiqué en D16 entraine le remplacement de la ligne D15 si contrat de + de 8 ans.</t>
  </si>
  <si>
    <r>
      <t xml:space="preserve">3) </t>
    </r>
    <r>
      <rPr>
        <b/>
        <i/>
        <sz val="11"/>
        <rFont val="Calibri"/>
        <family val="2"/>
      </rPr>
      <t>Le logiciel ne fonctionne pas si vous avez déjà fait des rachats dans le passé.</t>
    </r>
    <r>
      <rPr>
        <i/>
        <sz val="11"/>
        <rFont val="Calibri"/>
        <family val="2"/>
      </rPr>
      <t xml:space="preserve"> Seul l'assureur connaît alors la plus-value imposable qui sert de base au calcul de l'impôt.</t>
    </r>
  </si>
  <si>
    <t>Dans cette situation, vous pouvez appeler l'assureur pour connaître la plus-value du rachat. Vous pourrez alors modifier les cases C10 à C12 pour que C29 corresponde à la bonne plus-value.</t>
  </si>
  <si>
    <t>7) Merci par avance pour vos partages qui nous permettent de produire des rendus de qualité. Retrouvez nous sur www.corrigetonimpot.fr.</t>
  </si>
  <si>
    <t xml:space="preserve">Avec ces trois informations, le logiciel va pouvoir déterminer de manière exacte l'impôt sur le revenu (avec ou sans rachats en assurance-vie). </t>
  </si>
  <si>
    <t>TMI 2020  avec parts</t>
  </si>
  <si>
    <t>TMI 2020</t>
  </si>
  <si>
    <t>En plus de l'impôt, vous allez payer des prélèvements sociaux. Ils sont de 17,2% de la plus-value imposable. Cependant, l'assureur peut en avoir déjà pris une partie sur vos anciens rachats et sur le fonds en euros. Le montant indiqué en case C30 estime les PS maximums, ils seront minorés si l'assureur vous en a déjà pris. Seul l'assureur pourra vous informer sur la régularisation. Nous ne pouvons que vous donner le plafond en C30.</t>
  </si>
  <si>
    <r>
      <t xml:space="preserve">Ces informations permettent le calcul des deux impôts pris sur votre rachat selon le choix fiscal. Attention, </t>
    </r>
    <r>
      <rPr>
        <b/>
        <sz val="11"/>
        <color indexed="22"/>
        <rFont val="Calibri"/>
        <family val="2"/>
      </rPr>
      <t xml:space="preserve">un cas précis ne peut pas être traité par le simulateur </t>
    </r>
    <r>
      <rPr>
        <sz val="11"/>
        <color indexed="22"/>
        <rFont val="Calibri"/>
        <family val="2"/>
      </rPr>
      <t>: contrats ayant déjà subi un rachat!! Dans cette situation spécifique, l'assureur est le seul à pouvoir calculer la plus-value imposable qui sert de base au calcul de l'impôt. Si il vous la donne, modifiez les montants C10 à C12 de sorte que la plus-value corresponde en case C29.</t>
    </r>
  </si>
  <si>
    <t>2) Le barème fiscal pour l'impôt sur le revenu est celui de 2023. Le logiciel calcule l'impôt sur le revenu de manière exacte avec ou sans rachat pour l'IRPP afin de connaître le cout du rachat IRPP même si changement de TMI.</t>
  </si>
  <si>
    <t>5) L'abattement de 20% pour les ménages modestes n'est pas comptabilisé car il n'a plus lieu d'être en 2023.</t>
  </si>
  <si>
    <t>Copyright © 2023 — Corrige ton impôt. All Rights Reserved. Fichier posté pour la première fois sur www.corrigetonimpot.fr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</si>
</sst>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
    <numFmt numFmtId="167" formatCode="[$-40C]dddd\ d\ mmmm\ yyyy"/>
    <numFmt numFmtId="168" formatCode="#,##0.00\ &quot;€&quot;"/>
    <numFmt numFmtId="169" formatCode="#,##0.0\ &quot;€&quot;"/>
    <numFmt numFmtId="170" formatCode="0.000"/>
    <numFmt numFmtId="171" formatCode="0.0000"/>
    <numFmt numFmtId="172" formatCode="0.0"/>
    <numFmt numFmtId="173" formatCode="_-* #,##0.0\ &quot;€&quot;_-;\-* #,##0.0\ &quot;€&quot;_-;_-* &quot;-&quot;??\ &quot;€&quot;_-;_-@_-"/>
    <numFmt numFmtId="174" formatCode="_-* #,##0\ &quot;€&quot;_-;\-* #,##0\ &quot;€&quot;_-;_-* &quot;-&quot;??\ &quot;€&quot;_-;_-@_-"/>
    <numFmt numFmtId="175" formatCode="#,##0.000\ &quot;€&quot;"/>
  </numFmts>
  <fonts count="84">
    <font>
      <sz val="11"/>
      <color theme="1"/>
      <name val="Calibri"/>
      <family val="2"/>
    </font>
    <font>
      <sz val="11"/>
      <color indexed="8"/>
      <name val="Calibri"/>
      <family val="2"/>
    </font>
    <font>
      <u val="single"/>
      <sz val="14"/>
      <color indexed="8"/>
      <name val="Calibri"/>
      <family val="2"/>
    </font>
    <font>
      <i/>
      <sz val="11"/>
      <name val="Calibri"/>
      <family val="2"/>
    </font>
    <font>
      <b/>
      <i/>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57"/>
      <name val="Calibri"/>
      <family val="2"/>
    </font>
    <font>
      <b/>
      <sz val="11"/>
      <color indexed="10"/>
      <name val="Calibri"/>
      <family val="2"/>
    </font>
    <font>
      <sz val="24"/>
      <color indexed="8"/>
      <name val="Calibri"/>
      <family val="2"/>
    </font>
    <font>
      <b/>
      <sz val="12"/>
      <color indexed="8"/>
      <name val="Calibri"/>
      <family val="2"/>
    </font>
    <font>
      <sz val="11"/>
      <name val="Calibri"/>
      <family val="2"/>
    </font>
    <font>
      <b/>
      <sz val="14"/>
      <color indexed="8"/>
      <name val="Calibri"/>
      <family val="2"/>
    </font>
    <font>
      <sz val="11"/>
      <color indexed="22"/>
      <name val="Calibri"/>
      <family val="2"/>
    </font>
    <font>
      <b/>
      <i/>
      <sz val="11"/>
      <color indexed="23"/>
      <name val="Calibri"/>
      <family val="2"/>
    </font>
    <font>
      <b/>
      <i/>
      <sz val="12"/>
      <color indexed="23"/>
      <name val="Calibri"/>
      <family val="2"/>
    </font>
    <font>
      <b/>
      <sz val="18"/>
      <name val="Calibri"/>
      <family val="2"/>
    </font>
    <font>
      <i/>
      <sz val="17"/>
      <color indexed="8"/>
      <name val="Calibri"/>
      <family val="2"/>
    </font>
    <font>
      <sz val="20"/>
      <color indexed="49"/>
      <name val="Calibri"/>
      <family val="2"/>
    </font>
    <font>
      <b/>
      <sz val="14"/>
      <color indexed="60"/>
      <name val="Calibri"/>
      <family val="2"/>
    </font>
    <font>
      <i/>
      <sz val="12"/>
      <color indexed="8"/>
      <name val="Calibri"/>
      <family val="2"/>
    </font>
    <font>
      <sz val="14"/>
      <color indexed="8"/>
      <name val="Calibri"/>
      <family val="2"/>
    </font>
    <font>
      <sz val="20"/>
      <color indexed="57"/>
      <name val="Calibri"/>
      <family val="2"/>
    </font>
    <font>
      <i/>
      <sz val="11"/>
      <color indexed="49"/>
      <name val="Calibri"/>
      <family val="2"/>
    </font>
    <font>
      <i/>
      <sz val="11"/>
      <color indexed="8"/>
      <name val="Calibri"/>
      <family val="2"/>
    </font>
    <font>
      <sz val="20"/>
      <color indexed="60"/>
      <name val="Calibri"/>
      <family val="2"/>
    </font>
    <font>
      <b/>
      <sz val="25"/>
      <color indexed="8"/>
      <name val="Calibri"/>
      <family val="2"/>
    </font>
    <font>
      <b/>
      <sz val="24"/>
      <color indexed="8"/>
      <name val="Calibri"/>
      <family val="2"/>
    </font>
    <font>
      <b/>
      <sz val="11"/>
      <color indexed="22"/>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9" tint="-0.24997000396251678"/>
      <name val="Calibri"/>
      <family val="2"/>
    </font>
    <font>
      <b/>
      <sz val="11"/>
      <color rgb="FFFF0000"/>
      <name val="Calibri"/>
      <family val="2"/>
    </font>
    <font>
      <sz val="24"/>
      <color theme="1"/>
      <name val="Calibri"/>
      <family val="2"/>
    </font>
    <font>
      <b/>
      <sz val="12"/>
      <color theme="1"/>
      <name val="Calibri"/>
      <family val="2"/>
    </font>
    <font>
      <b/>
      <sz val="14"/>
      <color theme="1"/>
      <name val="Calibri"/>
      <family val="2"/>
    </font>
    <font>
      <sz val="11"/>
      <color theme="0" tint="-0.04997999966144562"/>
      <name val="Calibri"/>
      <family val="2"/>
    </font>
    <font>
      <i/>
      <sz val="11"/>
      <color theme="1"/>
      <name val="Calibri"/>
      <family val="2"/>
    </font>
    <font>
      <b/>
      <sz val="25"/>
      <color theme="1"/>
      <name val="Calibri"/>
      <family val="2"/>
    </font>
    <font>
      <b/>
      <sz val="24"/>
      <color theme="1"/>
      <name val="Calibri"/>
      <family val="2"/>
    </font>
    <font>
      <i/>
      <sz val="11"/>
      <color theme="4" tint="-0.24997000396251678"/>
      <name val="Calibri"/>
      <family val="2"/>
    </font>
    <font>
      <sz val="20"/>
      <color rgb="FFC00000"/>
      <name val="Calibri"/>
      <family val="2"/>
    </font>
    <font>
      <i/>
      <sz val="12"/>
      <color theme="1"/>
      <name val="Calibri"/>
      <family val="2"/>
    </font>
    <font>
      <sz val="14"/>
      <color theme="1"/>
      <name val="Calibri"/>
      <family val="2"/>
    </font>
    <font>
      <sz val="20"/>
      <color theme="9" tint="-0.24997000396251678"/>
      <name val="Calibri"/>
      <family val="2"/>
    </font>
    <font>
      <b/>
      <i/>
      <sz val="11"/>
      <color theme="1" tint="0.49998000264167786"/>
      <name val="Calibri"/>
      <family val="2"/>
    </font>
    <font>
      <b/>
      <i/>
      <sz val="12"/>
      <color theme="1" tint="0.49998000264167786"/>
      <name val="Calibri"/>
      <family val="2"/>
    </font>
    <font>
      <i/>
      <sz val="17"/>
      <color theme="1"/>
      <name val="Calibri"/>
      <family val="2"/>
    </font>
    <font>
      <sz val="20"/>
      <color theme="4" tint="-0.24997000396251678"/>
      <name val="Calibri"/>
      <family val="2"/>
    </font>
    <font>
      <b/>
      <sz val="14"/>
      <color rgb="FFC00000"/>
      <name val="Calibri"/>
      <family val="2"/>
    </font>
    <font>
      <b/>
      <sz val="11"/>
      <color theme="0" tint="-0.04997999966144562"/>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lightGray">
        <fgColor theme="4" tint="0.5999600291252136"/>
        <bgColor theme="2"/>
      </patternFill>
    </fill>
    <fill>
      <patternFill patternType="solid">
        <fgColor theme="1"/>
        <bgColor indexed="64"/>
      </patternFill>
    </fill>
    <fill>
      <patternFill patternType="solid">
        <fgColor rgb="FFFEE3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22">
    <xf numFmtId="0" fontId="0" fillId="0" borderId="0" xfId="0" applyFont="1" applyAlignment="1">
      <alignment/>
    </xf>
    <xf numFmtId="0" fontId="0" fillId="33" borderId="0" xfId="0" applyFill="1" applyAlignment="1" applyProtection="1">
      <alignment/>
      <protection hidden="1"/>
    </xf>
    <xf numFmtId="0" fontId="0" fillId="0" borderId="0" xfId="0" applyAlignment="1" applyProtection="1">
      <alignment/>
      <protection hidden="1"/>
    </xf>
    <xf numFmtId="0" fontId="0" fillId="33" borderId="0" xfId="0" applyFont="1" applyFill="1" applyBorder="1" applyAlignment="1" applyProtection="1">
      <alignment/>
      <protection hidden="1"/>
    </xf>
    <xf numFmtId="0" fontId="62" fillId="33" borderId="10" xfId="0" applyFont="1" applyFill="1" applyBorder="1" applyAlignment="1" applyProtection="1">
      <alignment horizontal="left"/>
      <protection hidden="1"/>
    </xf>
    <xf numFmtId="0" fontId="0" fillId="33" borderId="0" xfId="0" applyFont="1" applyFill="1" applyBorder="1" applyAlignment="1" applyProtection="1">
      <alignment horizontal="left"/>
      <protection hidden="1"/>
    </xf>
    <xf numFmtId="0" fontId="0" fillId="33" borderId="0" xfId="0" applyFont="1" applyFill="1" applyBorder="1" applyAlignment="1" applyProtection="1">
      <alignment horizontal="center" vertical="center"/>
      <protection hidden="1"/>
    </xf>
    <xf numFmtId="0" fontId="0"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Border="1" applyAlignment="1" applyProtection="1">
      <alignment horizontal="center" vertical="center"/>
      <protection hidden="1"/>
    </xf>
    <xf numFmtId="0" fontId="0" fillId="33" borderId="11" xfId="0" applyFill="1" applyBorder="1" applyAlignment="1" applyProtection="1">
      <alignment/>
      <protection hidden="1"/>
    </xf>
    <xf numFmtId="0" fontId="0" fillId="34" borderId="10" xfId="0" applyFill="1" applyBorder="1" applyAlignment="1" applyProtection="1">
      <alignment/>
      <protection hidden="1"/>
    </xf>
    <xf numFmtId="0" fontId="0" fillId="34" borderId="0" xfId="0" applyFill="1" applyBorder="1" applyAlignment="1" applyProtection="1">
      <alignment/>
      <protection hidden="1"/>
    </xf>
    <xf numFmtId="0" fontId="0" fillId="34" borderId="11" xfId="0" applyFill="1" applyBorder="1" applyAlignment="1" applyProtection="1">
      <alignment/>
      <protection hidden="1"/>
    </xf>
    <xf numFmtId="166" fontId="0" fillId="33" borderId="0" xfId="0" applyNumberFormat="1" applyFill="1" applyBorder="1" applyAlignment="1" applyProtection="1">
      <alignment horizontal="center" vertical="center"/>
      <protection hidden="1"/>
    </xf>
    <xf numFmtId="0" fontId="0" fillId="33" borderId="10"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64" fillId="33" borderId="0" xfId="0" applyFont="1" applyFill="1" applyBorder="1" applyAlignment="1" applyProtection="1">
      <alignment/>
      <protection hidden="1"/>
    </xf>
    <xf numFmtId="0" fontId="64" fillId="33" borderId="11" xfId="0" applyFont="1"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0" fillId="33" borderId="14" xfId="0" applyFill="1" applyBorder="1" applyAlignment="1" applyProtection="1">
      <alignment/>
      <protection hidden="1"/>
    </xf>
    <xf numFmtId="0" fontId="0" fillId="35" borderId="0" xfId="0" applyFill="1" applyAlignment="1" applyProtection="1">
      <alignment/>
      <protection hidden="1"/>
    </xf>
    <xf numFmtId="0" fontId="62" fillId="0" borderId="10" xfId="0" applyFont="1" applyBorder="1" applyAlignment="1" applyProtection="1">
      <alignment/>
      <protection hidden="1"/>
    </xf>
    <xf numFmtId="0" fontId="0" fillId="0" borderId="0" xfId="0" applyBorder="1" applyAlignment="1" applyProtection="1">
      <alignment/>
      <protection hidden="1"/>
    </xf>
    <xf numFmtId="0" fontId="65" fillId="0" borderId="10" xfId="0" applyFont="1" applyBorder="1" applyAlignment="1" applyProtection="1">
      <alignment/>
      <protection hidden="1"/>
    </xf>
    <xf numFmtId="0" fontId="65" fillId="0" borderId="0" xfId="0" applyFont="1" applyBorder="1" applyAlignment="1" applyProtection="1">
      <alignment/>
      <protection hidden="1"/>
    </xf>
    <xf numFmtId="0" fontId="0" fillId="0" borderId="0" xfId="0" applyFill="1" applyAlignment="1" applyProtection="1">
      <alignment/>
      <protection hidden="1"/>
    </xf>
    <xf numFmtId="0" fontId="0" fillId="2" borderId="0" xfId="0" applyFont="1" applyFill="1" applyBorder="1" applyAlignment="1" applyProtection="1">
      <alignment horizontal="center" vertical="center"/>
      <protection hidden="1" locked="0"/>
    </xf>
    <xf numFmtId="0" fontId="66" fillId="33" borderId="10" xfId="0" applyFont="1" applyFill="1" applyBorder="1" applyAlignment="1" applyProtection="1">
      <alignment horizontal="center"/>
      <protection hidden="1"/>
    </xf>
    <xf numFmtId="0" fontId="66" fillId="33" borderId="0" xfId="0" applyFont="1" applyFill="1" applyBorder="1" applyAlignment="1" applyProtection="1">
      <alignment horizontal="center"/>
      <protection hidden="1"/>
    </xf>
    <xf numFmtId="0" fontId="66" fillId="33" borderId="11" xfId="0" applyFont="1" applyFill="1" applyBorder="1" applyAlignment="1" applyProtection="1">
      <alignment horizontal="center"/>
      <protection hidden="1"/>
    </xf>
    <xf numFmtId="0" fontId="0" fillId="36" borderId="0" xfId="0" applyFill="1" applyBorder="1" applyAlignment="1" applyProtection="1">
      <alignment/>
      <protection hidden="1"/>
    </xf>
    <xf numFmtId="0" fontId="0" fillId="36" borderId="0" xfId="0" applyFill="1" applyAlignment="1" applyProtection="1">
      <alignment/>
      <protection hidden="1"/>
    </xf>
    <xf numFmtId="166" fontId="67" fillId="33" borderId="0" xfId="0" applyNumberFormat="1" applyFont="1" applyFill="1" applyBorder="1" applyAlignment="1" applyProtection="1">
      <alignment horizontal="center" vertical="center"/>
      <protection hidden="1"/>
    </xf>
    <xf numFmtId="0" fontId="27" fillId="36" borderId="10" xfId="44" applyFont="1" applyFill="1" applyBorder="1" applyAlignment="1" applyProtection="1">
      <alignment/>
      <protection hidden="1"/>
    </xf>
    <xf numFmtId="0" fontId="27" fillId="36" borderId="0" xfId="44" applyFont="1" applyFill="1" applyBorder="1" applyAlignment="1" applyProtection="1">
      <alignment/>
      <protection hidden="1"/>
    </xf>
    <xf numFmtId="0" fontId="27" fillId="36" borderId="11" xfId="44" applyFont="1" applyFill="1" applyBorder="1" applyAlignment="1" applyProtection="1">
      <alignment/>
      <protection hidden="1"/>
    </xf>
    <xf numFmtId="0" fontId="3" fillId="36" borderId="10" xfId="44" applyFont="1" applyFill="1" applyBorder="1" applyAlignment="1" applyProtection="1">
      <alignment/>
      <protection hidden="1"/>
    </xf>
    <xf numFmtId="0" fontId="3" fillId="36" borderId="0" xfId="44" applyFont="1" applyFill="1" applyBorder="1" applyAlignment="1" applyProtection="1">
      <alignment/>
      <protection hidden="1"/>
    </xf>
    <xf numFmtId="0" fontId="3" fillId="36" borderId="10" xfId="44" applyFont="1" applyFill="1" applyBorder="1" applyAlignment="1" applyProtection="1">
      <alignment horizontal="left" vertical="center"/>
      <protection hidden="1"/>
    </xf>
    <xf numFmtId="0" fontId="3" fillId="36" borderId="0" xfId="44" applyFont="1" applyFill="1" applyBorder="1" applyAlignment="1" applyProtection="1">
      <alignment horizontal="left" vertical="center"/>
      <protection hidden="1"/>
    </xf>
    <xf numFmtId="0" fontId="27" fillId="36" borderId="0" xfId="44" applyFont="1" applyFill="1" applyBorder="1" applyAlignment="1" applyProtection="1">
      <alignment horizontal="left" vertical="center"/>
      <protection hidden="1"/>
    </xf>
    <xf numFmtId="0" fontId="27" fillId="36" borderId="11" xfId="44" applyFont="1" applyFill="1" applyBorder="1" applyAlignment="1" applyProtection="1">
      <alignment horizontal="left" vertical="center"/>
      <protection hidden="1"/>
    </xf>
    <xf numFmtId="0" fontId="0" fillId="36" borderId="10" xfId="0" applyFill="1" applyBorder="1" applyAlignment="1" applyProtection="1">
      <alignment/>
      <protection hidden="1"/>
    </xf>
    <xf numFmtId="0" fontId="0" fillId="36" borderId="11" xfId="0" applyFill="1" applyBorder="1" applyAlignment="1" applyProtection="1">
      <alignment/>
      <protection hidden="1"/>
    </xf>
    <xf numFmtId="0" fontId="0" fillId="36" borderId="12" xfId="0" applyFill="1" applyBorder="1" applyAlignment="1" applyProtection="1">
      <alignment/>
      <protection hidden="1"/>
    </xf>
    <xf numFmtId="0" fontId="0" fillId="36" borderId="13" xfId="0" applyFill="1" applyBorder="1" applyAlignment="1" applyProtection="1">
      <alignment/>
      <protection hidden="1"/>
    </xf>
    <xf numFmtId="0" fontId="0" fillId="36" borderId="14" xfId="0" applyFill="1" applyBorder="1" applyAlignment="1" applyProtection="1">
      <alignment/>
      <protection hidden="1"/>
    </xf>
    <xf numFmtId="0" fontId="0" fillId="37" borderId="0" xfId="0" applyFont="1" applyFill="1" applyBorder="1" applyAlignment="1" applyProtection="1">
      <alignment horizontal="center" vertical="center"/>
      <protection hidden="1" locked="0"/>
    </xf>
    <xf numFmtId="0" fontId="0" fillId="36" borderId="15" xfId="0" applyFill="1" applyBorder="1" applyAlignment="1" applyProtection="1">
      <alignment/>
      <protection hidden="1"/>
    </xf>
    <xf numFmtId="0" fontId="0" fillId="36" borderId="16" xfId="0" applyFill="1" applyBorder="1" applyAlignment="1" applyProtection="1">
      <alignment/>
      <protection hidden="1"/>
    </xf>
    <xf numFmtId="0" fontId="0" fillId="36" borderId="17" xfId="0" applyFill="1" applyBorder="1" applyAlignment="1" applyProtection="1">
      <alignment/>
      <protection hidden="1"/>
    </xf>
    <xf numFmtId="166" fontId="68" fillId="36" borderId="0" xfId="0" applyNumberFormat="1" applyFont="1" applyFill="1" applyBorder="1" applyAlignment="1" applyProtection="1">
      <alignment horizontal="center" vertical="center"/>
      <protection hidden="1"/>
    </xf>
    <xf numFmtId="0" fontId="0" fillId="36" borderId="11" xfId="0" applyFill="1" applyBorder="1" applyAlignment="1" applyProtection="1">
      <alignment/>
      <protection hidden="1"/>
    </xf>
    <xf numFmtId="0" fontId="69" fillId="33" borderId="0" xfId="0" applyFont="1" applyFill="1" applyAlignment="1" applyProtection="1">
      <alignment/>
      <protection hidden="1"/>
    </xf>
    <xf numFmtId="9" fontId="69" fillId="33" borderId="0" xfId="52" applyNumberFormat="1" applyFont="1" applyFill="1" applyAlignment="1" applyProtection="1">
      <alignment/>
      <protection hidden="1"/>
    </xf>
    <xf numFmtId="1" fontId="69" fillId="33" borderId="0" xfId="0" applyNumberFormat="1" applyFont="1" applyFill="1" applyAlignment="1" applyProtection="1">
      <alignment/>
      <protection hidden="1"/>
    </xf>
    <xf numFmtId="9" fontId="69" fillId="33" borderId="0" xfId="52" applyFont="1" applyFill="1" applyAlignment="1" applyProtection="1">
      <alignment/>
      <protection hidden="1"/>
    </xf>
    <xf numFmtId="0" fontId="0" fillId="36" borderId="0" xfId="0" applyFill="1" applyBorder="1" applyAlignment="1" applyProtection="1">
      <alignment/>
      <protection hidden="1" locked="0"/>
    </xf>
    <xf numFmtId="0" fontId="3" fillId="36" borderId="10" xfId="44" applyFont="1" applyFill="1" applyBorder="1" applyAlignment="1" applyProtection="1">
      <alignment horizontal="left" vertical="center"/>
      <protection hidden="1" locked="0"/>
    </xf>
    <xf numFmtId="0" fontId="69" fillId="33" borderId="0" xfId="0" applyFont="1" applyFill="1" applyAlignment="1" applyProtection="1">
      <alignment horizontal="center"/>
      <protection hidden="1"/>
    </xf>
    <xf numFmtId="0" fontId="70" fillId="36" borderId="10" xfId="0" applyFont="1" applyFill="1" applyBorder="1" applyAlignment="1" applyProtection="1">
      <alignment horizontal="center" vertical="top"/>
      <protection hidden="1"/>
    </xf>
    <xf numFmtId="0" fontId="70" fillId="36" borderId="0" xfId="0" applyFont="1" applyFill="1" applyBorder="1" applyAlignment="1" applyProtection="1">
      <alignment horizontal="center" vertical="top"/>
      <protection hidden="1"/>
    </xf>
    <xf numFmtId="0" fontId="71" fillId="33" borderId="10" xfId="0" applyFont="1" applyFill="1" applyBorder="1" applyAlignment="1" applyProtection="1">
      <alignment horizontal="center" vertical="center"/>
      <protection hidden="1"/>
    </xf>
    <xf numFmtId="0" fontId="71" fillId="33" borderId="0" xfId="0" applyFont="1" applyFill="1" applyBorder="1" applyAlignment="1" applyProtection="1">
      <alignment horizontal="center" vertical="center"/>
      <protection hidden="1"/>
    </xf>
    <xf numFmtId="0" fontId="71" fillId="33" borderId="11" xfId="0" applyFont="1" applyFill="1" applyBorder="1" applyAlignment="1" applyProtection="1">
      <alignment horizontal="center" vertical="center"/>
      <protection hidden="1"/>
    </xf>
    <xf numFmtId="0" fontId="62" fillId="33" borderId="10" xfId="0" applyFont="1" applyFill="1" applyBorder="1" applyAlignment="1" applyProtection="1">
      <alignment horizontal="left"/>
      <protection hidden="1"/>
    </xf>
    <xf numFmtId="0" fontId="62" fillId="33" borderId="0" xfId="0" applyFont="1" applyFill="1" applyBorder="1" applyAlignment="1" applyProtection="1">
      <alignment horizontal="left"/>
      <protection hidden="1"/>
    </xf>
    <xf numFmtId="0" fontId="65" fillId="33" borderId="12" xfId="0" applyFont="1" applyFill="1" applyBorder="1" applyAlignment="1" applyProtection="1">
      <alignment horizontal="center"/>
      <protection hidden="1"/>
    </xf>
    <xf numFmtId="0" fontId="65" fillId="33" borderId="13" xfId="0" applyFont="1" applyFill="1" applyBorder="1" applyAlignment="1" applyProtection="1">
      <alignment horizontal="center"/>
      <protection hidden="1"/>
    </xf>
    <xf numFmtId="0" fontId="72" fillId="33" borderId="15" xfId="0" applyFont="1" applyFill="1" applyBorder="1" applyAlignment="1" applyProtection="1">
      <alignment horizontal="center"/>
      <protection hidden="1"/>
    </xf>
    <xf numFmtId="0" fontId="72" fillId="33" borderId="16" xfId="0" applyFont="1" applyFill="1" applyBorder="1" applyAlignment="1" applyProtection="1">
      <alignment horizontal="center"/>
      <protection hidden="1"/>
    </xf>
    <xf numFmtId="0" fontId="72" fillId="33" borderId="17" xfId="0" applyFont="1" applyFill="1" applyBorder="1" applyAlignment="1" applyProtection="1">
      <alignment horizontal="center"/>
      <protection hidden="1"/>
    </xf>
    <xf numFmtId="0" fontId="0" fillId="33" borderId="10" xfId="0"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73" fillId="33" borderId="0" xfId="0" applyNumberFormat="1" applyFont="1" applyFill="1" applyBorder="1" applyAlignment="1" applyProtection="1" quotePrefix="1">
      <alignment horizontal="left" vertical="center" wrapText="1"/>
      <protection hidden="1"/>
    </xf>
    <xf numFmtId="0" fontId="73" fillId="33" borderId="0" xfId="0" applyNumberFormat="1" applyFont="1" applyFill="1" applyBorder="1" applyAlignment="1" applyProtection="1">
      <alignment horizontal="left" vertical="center" wrapText="1"/>
      <protection hidden="1"/>
    </xf>
    <xf numFmtId="0" fontId="73" fillId="33" borderId="11" xfId="0" applyNumberFormat="1" applyFont="1" applyFill="1" applyBorder="1" applyAlignment="1" applyProtection="1">
      <alignment horizontal="left" vertical="center" wrapText="1"/>
      <protection hidden="1"/>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64" fillId="33" borderId="0" xfId="0" applyFont="1" applyFill="1" applyBorder="1" applyAlignment="1" applyProtection="1">
      <alignment horizontal="left" vertical="center" wrapText="1"/>
      <protection hidden="1"/>
    </xf>
    <xf numFmtId="0" fontId="64" fillId="33" borderId="11" xfId="0" applyFont="1" applyFill="1" applyBorder="1" applyAlignment="1" applyProtection="1">
      <alignment horizontal="left" vertical="center" wrapText="1"/>
      <protection hidden="1"/>
    </xf>
    <xf numFmtId="0" fontId="73" fillId="33" borderId="11" xfId="0" applyNumberFormat="1" applyFont="1" applyFill="1" applyBorder="1" applyAlignment="1" applyProtection="1" quotePrefix="1">
      <alignment horizontal="left" vertical="center" wrapText="1"/>
      <protection hidden="1"/>
    </xf>
    <xf numFmtId="0" fontId="70" fillId="33" borderId="10" xfId="0" applyFont="1" applyFill="1" applyBorder="1" applyAlignment="1" applyProtection="1">
      <alignment horizontal="center" vertical="center" wrapText="1"/>
      <protection hidden="1"/>
    </xf>
    <xf numFmtId="0" fontId="70" fillId="33" borderId="0" xfId="0" applyFont="1" applyFill="1" applyBorder="1" applyAlignment="1" applyProtection="1">
      <alignment horizontal="center" vertical="center" wrapText="1"/>
      <protection hidden="1"/>
    </xf>
    <xf numFmtId="0" fontId="74" fillId="36" borderId="15" xfId="0" applyFont="1" applyFill="1" applyBorder="1" applyAlignment="1" applyProtection="1">
      <alignment horizontal="center" vertical="center"/>
      <protection hidden="1"/>
    </xf>
    <xf numFmtId="0" fontId="74" fillId="36" borderId="16" xfId="0" applyFont="1" applyFill="1" applyBorder="1" applyAlignment="1" applyProtection="1">
      <alignment horizontal="center" vertical="center"/>
      <protection hidden="1"/>
    </xf>
    <xf numFmtId="0" fontId="74" fillId="36" borderId="17" xfId="0" applyFont="1" applyFill="1" applyBorder="1" applyAlignment="1" applyProtection="1">
      <alignment horizontal="center" vertical="center"/>
      <protection hidden="1"/>
    </xf>
    <xf numFmtId="0" fontId="75" fillId="36" borderId="0" xfId="0" applyFont="1" applyFill="1" applyBorder="1" applyAlignment="1" applyProtection="1">
      <alignment horizontal="right" vertical="center"/>
      <protection hidden="1"/>
    </xf>
    <xf numFmtId="0" fontId="76" fillId="36" borderId="10" xfId="0" applyFont="1" applyFill="1" applyBorder="1" applyAlignment="1" applyProtection="1">
      <alignment horizontal="center" vertical="center"/>
      <protection hidden="1"/>
    </xf>
    <xf numFmtId="0" fontId="76" fillId="36" borderId="0" xfId="0" applyFont="1" applyFill="1" applyBorder="1" applyAlignment="1" applyProtection="1">
      <alignment horizontal="center" vertical="center"/>
      <protection hidden="1"/>
    </xf>
    <xf numFmtId="166" fontId="75" fillId="36" borderId="0"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77" fillId="33" borderId="18" xfId="0" applyFont="1" applyFill="1" applyBorder="1" applyAlignment="1" applyProtection="1">
      <alignment horizontal="center" vertical="center"/>
      <protection hidden="1"/>
    </xf>
    <xf numFmtId="0" fontId="77" fillId="33" borderId="19" xfId="0" applyFont="1" applyFill="1" applyBorder="1" applyAlignment="1" applyProtection="1">
      <alignment horizontal="center" vertical="center"/>
      <protection hidden="1"/>
    </xf>
    <xf numFmtId="0" fontId="77" fillId="33" borderId="20" xfId="0" applyFont="1" applyFill="1" applyBorder="1" applyAlignment="1" applyProtection="1">
      <alignment horizontal="center" vertical="center"/>
      <protection hidden="1"/>
    </xf>
    <xf numFmtId="0" fontId="64" fillId="33" borderId="0" xfId="0" applyFont="1" applyFill="1" applyBorder="1" applyAlignment="1" applyProtection="1">
      <alignment horizontal="left" vertical="center"/>
      <protection hidden="1"/>
    </xf>
    <xf numFmtId="0" fontId="64" fillId="33" borderId="11" xfId="0" applyFont="1" applyFill="1" applyBorder="1" applyAlignment="1" applyProtection="1">
      <alignment horizontal="left" vertical="center"/>
      <protection hidden="1"/>
    </xf>
    <xf numFmtId="0" fontId="46" fillId="38" borderId="0" xfId="0" applyFont="1" applyFill="1" applyAlignment="1" applyProtection="1">
      <alignment horizontal="center" vertical="center"/>
      <protection hidden="1"/>
    </xf>
    <xf numFmtId="0" fontId="78" fillId="33" borderId="18" xfId="44" applyFont="1" applyFill="1" applyBorder="1" applyAlignment="1" applyProtection="1">
      <alignment horizontal="left" vertical="center"/>
      <protection hidden="1" locked="0"/>
    </xf>
    <xf numFmtId="0" fontId="78" fillId="33" borderId="19" xfId="44" applyFont="1" applyFill="1" applyBorder="1" applyAlignment="1" applyProtection="1">
      <alignment horizontal="left" vertical="center"/>
      <protection hidden="1" locked="0"/>
    </xf>
    <xf numFmtId="0" fontId="79" fillId="33" borderId="19" xfId="44" applyFont="1" applyFill="1" applyBorder="1" applyAlignment="1" applyProtection="1">
      <alignment horizontal="center" vertical="center"/>
      <protection hidden="1" locked="0"/>
    </xf>
    <xf numFmtId="0" fontId="79" fillId="33" borderId="20" xfId="44" applyFont="1" applyFill="1" applyBorder="1" applyAlignment="1" applyProtection="1">
      <alignment horizontal="center" vertical="center"/>
      <protection hidden="1" locked="0"/>
    </xf>
    <xf numFmtId="0" fontId="32" fillId="36" borderId="15" xfId="44" applyFont="1" applyFill="1" applyBorder="1" applyAlignment="1" applyProtection="1">
      <alignment horizontal="center" vertical="center"/>
      <protection hidden="1"/>
    </xf>
    <xf numFmtId="0" fontId="32" fillId="36" borderId="16" xfId="44" applyFont="1" applyFill="1" applyBorder="1" applyAlignment="1" applyProtection="1">
      <alignment horizontal="center" vertical="center"/>
      <protection hidden="1"/>
    </xf>
    <xf numFmtId="0" fontId="32" fillId="36" borderId="17" xfId="44" applyFont="1" applyFill="1" applyBorder="1" applyAlignment="1" applyProtection="1">
      <alignment horizontal="center" vertical="center"/>
      <protection hidden="1"/>
    </xf>
    <xf numFmtId="0" fontId="80" fillId="36" borderId="10" xfId="44" applyFont="1" applyFill="1" applyBorder="1" applyAlignment="1" applyProtection="1">
      <alignment horizontal="center" vertical="center"/>
      <protection hidden="1" locked="0"/>
    </xf>
    <xf numFmtId="0" fontId="80" fillId="36" borderId="0" xfId="44" applyFont="1" applyFill="1" applyBorder="1" applyAlignment="1" applyProtection="1">
      <alignment horizontal="center" vertical="center"/>
      <protection hidden="1" locked="0"/>
    </xf>
    <xf numFmtId="0" fontId="80" fillId="36" borderId="11" xfId="44" applyFont="1" applyFill="1" applyBorder="1" applyAlignment="1" applyProtection="1">
      <alignment horizontal="center" vertical="center"/>
      <protection hidden="1" locked="0"/>
    </xf>
    <xf numFmtId="0" fontId="67" fillId="33" borderId="10" xfId="0" applyFont="1" applyFill="1" applyBorder="1" applyAlignment="1" applyProtection="1">
      <alignment horizontal="center" vertical="center"/>
      <protection hidden="1"/>
    </xf>
    <xf numFmtId="0" fontId="67" fillId="33" borderId="0" xfId="0" applyFont="1" applyFill="1" applyBorder="1" applyAlignment="1" applyProtection="1">
      <alignment horizontal="center" vertical="center"/>
      <protection hidden="1"/>
    </xf>
    <xf numFmtId="0" fontId="81" fillId="33" borderId="18" xfId="0" applyFont="1" applyFill="1" applyBorder="1" applyAlignment="1" applyProtection="1">
      <alignment horizontal="center" vertical="center"/>
      <protection hidden="1"/>
    </xf>
    <xf numFmtId="0" fontId="81" fillId="33" borderId="19" xfId="0" applyFont="1" applyFill="1" applyBorder="1" applyAlignment="1" applyProtection="1">
      <alignment horizontal="center" vertical="center"/>
      <protection hidden="1"/>
    </xf>
    <xf numFmtId="0" fontId="81" fillId="33" borderId="20" xfId="0" applyFont="1" applyFill="1" applyBorder="1" applyAlignment="1" applyProtection="1">
      <alignment horizontal="center" vertical="center"/>
      <protection hidden="1"/>
    </xf>
    <xf numFmtId="0" fontId="82" fillId="39" borderId="10" xfId="0" applyFont="1" applyFill="1" applyBorder="1" applyAlignment="1" applyProtection="1">
      <alignment horizontal="center" vertical="center" wrapText="1"/>
      <protection hidden="1"/>
    </xf>
    <xf numFmtId="0" fontId="82" fillId="39" borderId="0" xfId="0" applyFont="1" applyFill="1" applyBorder="1" applyAlignment="1" applyProtection="1">
      <alignment horizontal="center" vertical="center" wrapText="1"/>
      <protection hidden="1"/>
    </xf>
    <xf numFmtId="0" fontId="82" fillId="39" borderId="11" xfId="0" applyFont="1" applyFill="1" applyBorder="1" applyAlignment="1" applyProtection="1">
      <alignment horizontal="center" vertical="center" wrapText="1"/>
      <protection hidden="1"/>
    </xf>
    <xf numFmtId="0" fontId="69" fillId="33" borderId="0" xfId="0" applyFont="1" applyFill="1" applyAlignment="1" applyProtection="1">
      <alignment horizontal="center"/>
      <protection hidden="1"/>
    </xf>
    <xf numFmtId="0" fontId="83" fillId="33" borderId="0" xfId="0" applyFont="1" applyFill="1" applyBorder="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corrigetonimpot.fr/" TargetMode="External" /><Relationship Id="rId5" Type="http://schemas.openxmlformats.org/officeDocument/2006/relationships/hyperlink" Target="https://www.corrigetonimpot.fr/" TargetMode="External" /><Relationship Id="rId6" Type="http://schemas.openxmlformats.org/officeDocument/2006/relationships/image" Target="../media/image2.png" /><Relationship Id="rId7" Type="http://schemas.openxmlformats.org/officeDocument/2006/relationships/hyperlink" Target="https://www.facebook.com/corrigetonimpot/?ref=aymt_homepage_panel" TargetMode="External" /><Relationship Id="rId8" Type="http://schemas.openxmlformats.org/officeDocument/2006/relationships/hyperlink" Target="https://www.facebook.com/corrigetonimpot/?ref=aymt_homepage_panel" TargetMode="External" /><Relationship Id="rId9" Type="http://schemas.openxmlformats.org/officeDocument/2006/relationships/image" Target="../media/image3.png" /><Relationship Id="rId10" Type="http://schemas.openxmlformats.org/officeDocument/2006/relationships/hyperlink" Target="https://twitter.com/corrigetonimpot" TargetMode="External" /><Relationship Id="rId11" Type="http://schemas.openxmlformats.org/officeDocument/2006/relationships/hyperlink" Target="https://twitter.com/corrigetonimpot" TargetMode="External" /><Relationship Id="rId12" Type="http://schemas.openxmlformats.org/officeDocument/2006/relationships/image" Target="../media/image4.png" /><Relationship Id="rId13" Type="http://schemas.openxmlformats.org/officeDocument/2006/relationships/hyperlink" Target="https://www.youtube.com/channel/UCVS6Nsjgq5kWOB0XNXdHrMw" TargetMode="External" /><Relationship Id="rId14" Type="http://schemas.openxmlformats.org/officeDocument/2006/relationships/hyperlink" Target="https://www.youtube.com/channel/UCVS6Nsjgq5kWOB0XNXdHrMw"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47625</xdr:rowOff>
    </xdr:from>
    <xdr:to>
      <xdr:col>15</xdr:col>
      <xdr:colOff>19050</xdr:colOff>
      <xdr:row>59</xdr:row>
      <xdr:rowOff>9525</xdr:rowOff>
    </xdr:to>
    <xdr:pic>
      <xdr:nvPicPr>
        <xdr:cNvPr id="1" name="Image 2">
          <a:hlinkClick r:id="rId3"/>
        </xdr:cNvPr>
        <xdr:cNvPicPr preferRelativeResize="1">
          <a:picLocks noChangeAspect="1"/>
        </xdr:cNvPicPr>
      </xdr:nvPicPr>
      <xdr:blipFill>
        <a:blip r:embed="rId1"/>
        <a:stretch>
          <a:fillRect/>
        </a:stretch>
      </xdr:blipFill>
      <xdr:spPr>
        <a:xfrm>
          <a:off x="0" y="9105900"/>
          <a:ext cx="15754350" cy="3076575"/>
        </a:xfrm>
        <a:prstGeom prst="rect">
          <a:avLst/>
        </a:prstGeom>
        <a:noFill/>
        <a:ln w="9525" cmpd="sng">
          <a:noFill/>
        </a:ln>
      </xdr:spPr>
    </xdr:pic>
    <xdr:clientData/>
  </xdr:twoCellAnchor>
  <xdr:twoCellAnchor editAs="oneCell">
    <xdr:from>
      <xdr:col>15</xdr:col>
      <xdr:colOff>552450</xdr:colOff>
      <xdr:row>20</xdr:row>
      <xdr:rowOff>152400</xdr:rowOff>
    </xdr:from>
    <xdr:to>
      <xdr:col>25</xdr:col>
      <xdr:colOff>276225</xdr:colOff>
      <xdr:row>29</xdr:row>
      <xdr:rowOff>581025</xdr:rowOff>
    </xdr:to>
    <xdr:pic>
      <xdr:nvPicPr>
        <xdr:cNvPr id="2" name="Image 3">
          <a:hlinkClick r:id="rId5"/>
        </xdr:cNvPr>
        <xdr:cNvPicPr preferRelativeResize="1">
          <a:picLocks noChangeAspect="1"/>
        </xdr:cNvPicPr>
      </xdr:nvPicPr>
      <xdr:blipFill>
        <a:blip r:embed="rId1"/>
        <a:stretch>
          <a:fillRect/>
        </a:stretch>
      </xdr:blipFill>
      <xdr:spPr>
        <a:xfrm>
          <a:off x="16287750" y="5429250"/>
          <a:ext cx="11610975" cy="2266950"/>
        </a:xfrm>
        <a:prstGeom prst="rect">
          <a:avLst/>
        </a:prstGeom>
        <a:noFill/>
        <a:ln w="9525" cmpd="sng">
          <a:noFill/>
        </a:ln>
      </xdr:spPr>
    </xdr:pic>
    <xdr:clientData/>
  </xdr:twoCellAnchor>
  <xdr:twoCellAnchor editAs="oneCell">
    <xdr:from>
      <xdr:col>16</xdr:col>
      <xdr:colOff>323850</xdr:colOff>
      <xdr:row>0</xdr:row>
      <xdr:rowOff>171450</xdr:rowOff>
    </xdr:from>
    <xdr:to>
      <xdr:col>16</xdr:col>
      <xdr:colOff>723900</xdr:colOff>
      <xdr:row>1</xdr:row>
      <xdr:rowOff>228600</xdr:rowOff>
    </xdr:to>
    <xdr:pic>
      <xdr:nvPicPr>
        <xdr:cNvPr id="3" name="Image 4">
          <a:hlinkClick r:id="rId8"/>
        </xdr:cNvPr>
        <xdr:cNvPicPr preferRelativeResize="1">
          <a:picLocks noChangeAspect="1"/>
        </xdr:cNvPicPr>
      </xdr:nvPicPr>
      <xdr:blipFill>
        <a:blip r:embed="rId6"/>
        <a:stretch>
          <a:fillRect/>
        </a:stretch>
      </xdr:blipFill>
      <xdr:spPr>
        <a:xfrm>
          <a:off x="16821150" y="171450"/>
          <a:ext cx="400050" cy="457200"/>
        </a:xfrm>
        <a:prstGeom prst="rect">
          <a:avLst/>
        </a:prstGeom>
        <a:noFill/>
        <a:ln w="9525" cmpd="sng">
          <a:noFill/>
        </a:ln>
      </xdr:spPr>
    </xdr:pic>
    <xdr:clientData/>
  </xdr:twoCellAnchor>
  <xdr:twoCellAnchor editAs="oneCell">
    <xdr:from>
      <xdr:col>18</xdr:col>
      <xdr:colOff>238125</xdr:colOff>
      <xdr:row>0</xdr:row>
      <xdr:rowOff>171450</xdr:rowOff>
    </xdr:from>
    <xdr:to>
      <xdr:col>18</xdr:col>
      <xdr:colOff>742950</xdr:colOff>
      <xdr:row>2</xdr:row>
      <xdr:rowOff>0</xdr:rowOff>
    </xdr:to>
    <xdr:pic>
      <xdr:nvPicPr>
        <xdr:cNvPr id="4" name="Image 5">
          <a:hlinkClick r:id="rId11"/>
        </xdr:cNvPr>
        <xdr:cNvPicPr preferRelativeResize="1">
          <a:picLocks noChangeAspect="1"/>
        </xdr:cNvPicPr>
      </xdr:nvPicPr>
      <xdr:blipFill>
        <a:blip r:embed="rId9"/>
        <a:stretch>
          <a:fillRect/>
        </a:stretch>
      </xdr:blipFill>
      <xdr:spPr>
        <a:xfrm>
          <a:off x="18259425" y="171450"/>
          <a:ext cx="504825" cy="476250"/>
        </a:xfrm>
        <a:prstGeom prst="rect">
          <a:avLst/>
        </a:prstGeom>
        <a:noFill/>
        <a:ln w="9525" cmpd="sng">
          <a:noFill/>
        </a:ln>
      </xdr:spPr>
    </xdr:pic>
    <xdr:clientData/>
  </xdr:twoCellAnchor>
  <xdr:twoCellAnchor editAs="oneCell">
    <xdr:from>
      <xdr:col>17</xdr:col>
      <xdr:colOff>238125</xdr:colOff>
      <xdr:row>0</xdr:row>
      <xdr:rowOff>190500</xdr:rowOff>
    </xdr:from>
    <xdr:to>
      <xdr:col>17</xdr:col>
      <xdr:colOff>762000</xdr:colOff>
      <xdr:row>2</xdr:row>
      <xdr:rowOff>0</xdr:rowOff>
    </xdr:to>
    <xdr:pic>
      <xdr:nvPicPr>
        <xdr:cNvPr id="5" name="Image 8">
          <a:hlinkClick r:id="rId14"/>
        </xdr:cNvPr>
        <xdr:cNvPicPr preferRelativeResize="1">
          <a:picLocks noChangeAspect="1"/>
        </xdr:cNvPicPr>
      </xdr:nvPicPr>
      <xdr:blipFill>
        <a:blip r:embed="rId12"/>
        <a:stretch>
          <a:fillRect/>
        </a:stretch>
      </xdr:blipFill>
      <xdr:spPr>
        <a:xfrm>
          <a:off x="17497425" y="190500"/>
          <a:ext cx="5238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rrigetonimpot.fr/2017/02/26/simulateur-rachat-assurance-vie-fiscalite-pfl-ir-impot-revenu-abattement-prelevement-forfait/" TargetMode="External"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facebook.com/sharer.php?u=https%3A%2F%2Fwww.corrigetonimpot.fr%2F2017%2F02%2F26%2Fsimulateur-rachat-assurance-vie-fiscalite-pfl-ir-impot-revenu-abattement-prelevement-forfait%2F&amp;t=Simulateur%20rachat%20assurance-vie%20fiscalite%20PFL%20IR%20%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BF272"/>
  <sheetViews>
    <sheetView tabSelected="1" zoomScalePageLayoutView="0" workbookViewId="0" topLeftCell="A1">
      <selection activeCell="P2" sqref="P2:AC2"/>
    </sheetView>
  </sheetViews>
  <sheetFormatPr defaultColWidth="11.421875" defaultRowHeight="15"/>
  <cols>
    <col min="1" max="1" width="11.421875" style="2" customWidth="1"/>
    <col min="2" max="2" width="44.140625" style="2" customWidth="1"/>
    <col min="3" max="3" width="29.00390625" style="2" customWidth="1"/>
    <col min="4" max="11" width="11.421875" style="2" customWidth="1"/>
    <col min="12" max="12" width="59.8515625" style="2" customWidth="1"/>
    <col min="13" max="13" width="0.13671875" style="2" customWidth="1"/>
    <col min="14" max="15" width="11.421875" style="2" hidden="1" customWidth="1"/>
    <col min="16" max="23" width="11.421875" style="2" customWidth="1"/>
    <col min="24" max="24" width="25.28125" style="2" customWidth="1"/>
    <col min="25" max="25" width="61.57421875" style="2" customWidth="1"/>
    <col min="26" max="26" width="12.00390625" style="2" customWidth="1"/>
    <col min="27" max="27" width="0.13671875" style="28" customWidth="1"/>
    <col min="28" max="28" width="11.421875" style="28" hidden="1" customWidth="1"/>
    <col min="29" max="29" width="0.71875" style="28" customWidth="1"/>
    <col min="30" max="31" width="11.421875" style="28" customWidth="1"/>
    <col min="32" max="16384" width="11.421875" style="2" customWidth="1"/>
  </cols>
  <sheetData>
    <row r="1" spans="1:58" ht="31.5">
      <c r="A1" s="72" t="s">
        <v>63</v>
      </c>
      <c r="B1" s="73"/>
      <c r="C1" s="73"/>
      <c r="D1" s="73"/>
      <c r="E1" s="73"/>
      <c r="F1" s="73"/>
      <c r="G1" s="73"/>
      <c r="H1" s="73"/>
      <c r="I1" s="73"/>
      <c r="J1" s="73"/>
      <c r="K1" s="73"/>
      <c r="L1" s="74"/>
      <c r="M1" s="1"/>
      <c r="N1" s="1"/>
      <c r="O1" s="1"/>
      <c r="P1" s="106" t="s">
        <v>58</v>
      </c>
      <c r="Q1" s="107"/>
      <c r="R1" s="107"/>
      <c r="S1" s="107"/>
      <c r="T1" s="107"/>
      <c r="U1" s="107"/>
      <c r="V1" s="107"/>
      <c r="W1" s="107"/>
      <c r="X1" s="107"/>
      <c r="Y1" s="107"/>
      <c r="Z1" s="107"/>
      <c r="AA1" s="107"/>
      <c r="AB1" s="107"/>
      <c r="AC1" s="108"/>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row>
    <row r="2" spans="1:58" ht="19.5" customHeight="1" thickBot="1">
      <c r="A2" s="30"/>
      <c r="B2" s="31"/>
      <c r="C2" s="31"/>
      <c r="D2" s="31"/>
      <c r="E2" s="31"/>
      <c r="F2" s="31"/>
      <c r="G2" s="31"/>
      <c r="H2" s="31"/>
      <c r="I2" s="31"/>
      <c r="J2" s="31"/>
      <c r="K2" s="31"/>
      <c r="L2" s="32"/>
      <c r="M2" s="1"/>
      <c r="N2" s="1"/>
      <c r="O2" s="1"/>
      <c r="P2" s="109" t="s">
        <v>59</v>
      </c>
      <c r="Q2" s="110"/>
      <c r="R2" s="110"/>
      <c r="S2" s="110"/>
      <c r="T2" s="110"/>
      <c r="U2" s="110"/>
      <c r="V2" s="110"/>
      <c r="W2" s="110"/>
      <c r="X2" s="110"/>
      <c r="Y2" s="110"/>
      <c r="Z2" s="110"/>
      <c r="AA2" s="110"/>
      <c r="AB2" s="110"/>
      <c r="AC2" s="111"/>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row>
    <row r="3" spans="1:58" ht="6.75" customHeight="1" hidden="1" thickBot="1">
      <c r="A3" s="70"/>
      <c r="B3" s="71"/>
      <c r="C3" s="71"/>
      <c r="D3" s="71"/>
      <c r="E3" s="71"/>
      <c r="F3" s="71"/>
      <c r="G3" s="21"/>
      <c r="H3" s="21"/>
      <c r="I3" s="21"/>
      <c r="J3" s="21"/>
      <c r="K3" s="21"/>
      <c r="L3" s="22"/>
      <c r="M3" s="1"/>
      <c r="N3" s="1"/>
      <c r="O3" s="1"/>
      <c r="P3" s="36"/>
      <c r="Q3" s="37"/>
      <c r="R3" s="37"/>
      <c r="S3" s="37"/>
      <c r="T3" s="37"/>
      <c r="U3" s="37"/>
      <c r="V3" s="37"/>
      <c r="W3" s="37"/>
      <c r="X3" s="37"/>
      <c r="Y3" s="37"/>
      <c r="Z3" s="37"/>
      <c r="AA3" s="37"/>
      <c r="AB3" s="37"/>
      <c r="AC3" s="38"/>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row>
    <row r="4" spans="1:58" ht="34.5" customHeight="1" thickBot="1">
      <c r="A4" s="114" t="s">
        <v>55</v>
      </c>
      <c r="B4" s="115"/>
      <c r="C4" s="115"/>
      <c r="D4" s="115"/>
      <c r="E4" s="115"/>
      <c r="F4" s="115"/>
      <c r="G4" s="115"/>
      <c r="H4" s="115"/>
      <c r="I4" s="115"/>
      <c r="J4" s="115"/>
      <c r="K4" s="115"/>
      <c r="L4" s="116"/>
      <c r="M4" s="1"/>
      <c r="N4" s="1"/>
      <c r="O4" s="1"/>
      <c r="P4" s="39"/>
      <c r="Q4" s="40"/>
      <c r="R4" s="40"/>
      <c r="S4" s="40"/>
      <c r="T4" s="40"/>
      <c r="U4" s="40"/>
      <c r="V4" s="40"/>
      <c r="W4" s="40"/>
      <c r="X4" s="37"/>
      <c r="Y4" s="37"/>
      <c r="Z4" s="37"/>
      <c r="AA4" s="37"/>
      <c r="AB4" s="37"/>
      <c r="AC4" s="38"/>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row>
    <row r="5" spans="1:58" ht="22.5" customHeight="1">
      <c r="A5" s="68" t="s">
        <v>30</v>
      </c>
      <c r="B5" s="69"/>
      <c r="C5" s="29" t="s">
        <v>45</v>
      </c>
      <c r="D5" s="3"/>
      <c r="E5" s="77" t="s">
        <v>74</v>
      </c>
      <c r="F5" s="78"/>
      <c r="G5" s="78"/>
      <c r="H5" s="78"/>
      <c r="I5" s="78"/>
      <c r="J5" s="78"/>
      <c r="K5" s="78"/>
      <c r="L5" s="79"/>
      <c r="M5" s="1"/>
      <c r="N5" s="1"/>
      <c r="O5" s="1"/>
      <c r="P5" s="41" t="s">
        <v>62</v>
      </c>
      <c r="Q5" s="42"/>
      <c r="R5" s="42"/>
      <c r="S5" s="42"/>
      <c r="T5" s="42"/>
      <c r="U5" s="42"/>
      <c r="V5" s="42"/>
      <c r="W5" s="42"/>
      <c r="X5" s="43"/>
      <c r="Y5" s="43"/>
      <c r="Z5" s="43"/>
      <c r="AA5" s="43"/>
      <c r="AB5" s="43"/>
      <c r="AC5" s="4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row>
    <row r="6" spans="1:58" ht="22.5" customHeight="1">
      <c r="A6" s="68" t="s">
        <v>31</v>
      </c>
      <c r="B6" s="69"/>
      <c r="C6" s="29"/>
      <c r="D6" s="3"/>
      <c r="E6" s="78"/>
      <c r="F6" s="78"/>
      <c r="G6" s="78"/>
      <c r="H6" s="78"/>
      <c r="I6" s="78"/>
      <c r="J6" s="78"/>
      <c r="K6" s="78"/>
      <c r="L6" s="79"/>
      <c r="M6" s="1"/>
      <c r="N6" s="1"/>
      <c r="O6" s="1"/>
      <c r="P6" s="45"/>
      <c r="Q6" s="42"/>
      <c r="R6" s="42"/>
      <c r="S6" s="42"/>
      <c r="T6" s="42"/>
      <c r="U6" s="42"/>
      <c r="V6" s="42"/>
      <c r="W6" s="42"/>
      <c r="X6" s="43"/>
      <c r="Y6" s="43"/>
      <c r="Z6" s="43"/>
      <c r="AA6" s="43"/>
      <c r="AB6" s="43"/>
      <c r="AC6" s="4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row>
    <row r="7" spans="1:58" ht="15" customHeight="1" hidden="1">
      <c r="A7" s="4" t="s">
        <v>20</v>
      </c>
      <c r="B7" s="5"/>
      <c r="C7" s="6">
        <f>IF(C5="Célibataire-Divorcé-Veuf",C42,C43)</f>
        <v>1</v>
      </c>
      <c r="D7" s="3"/>
      <c r="E7" s="78"/>
      <c r="F7" s="78"/>
      <c r="G7" s="78"/>
      <c r="H7" s="78"/>
      <c r="I7" s="78"/>
      <c r="J7" s="78"/>
      <c r="K7" s="78"/>
      <c r="L7" s="79"/>
      <c r="M7" s="1"/>
      <c r="N7" s="1"/>
      <c r="O7" s="1"/>
      <c r="P7" s="41" t="s">
        <v>60</v>
      </c>
      <c r="Q7" s="42"/>
      <c r="R7" s="42"/>
      <c r="S7" s="42"/>
      <c r="T7" s="42"/>
      <c r="U7" s="42"/>
      <c r="V7" s="42"/>
      <c r="W7" s="42"/>
      <c r="X7" s="43"/>
      <c r="Y7" s="43"/>
      <c r="Z7" s="43"/>
      <c r="AA7" s="43"/>
      <c r="AB7" s="43"/>
      <c r="AC7" s="4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row>
    <row r="8" spans="1:58" ht="22.5" customHeight="1">
      <c r="A8" s="68" t="s">
        <v>32</v>
      </c>
      <c r="B8" s="69"/>
      <c r="C8" s="29">
        <v>22000</v>
      </c>
      <c r="D8" s="3"/>
      <c r="E8" s="78"/>
      <c r="F8" s="78"/>
      <c r="G8" s="78"/>
      <c r="H8" s="78"/>
      <c r="I8" s="78"/>
      <c r="J8" s="78"/>
      <c r="K8" s="78"/>
      <c r="L8" s="79"/>
      <c r="M8" s="1"/>
      <c r="N8" s="1"/>
      <c r="O8" s="1"/>
      <c r="P8" s="41" t="s">
        <v>79</v>
      </c>
      <c r="Q8" s="42"/>
      <c r="R8" s="42"/>
      <c r="S8" s="42"/>
      <c r="T8" s="42"/>
      <c r="U8" s="42"/>
      <c r="V8" s="42"/>
      <c r="W8" s="42"/>
      <c r="X8" s="43"/>
      <c r="Y8" s="43"/>
      <c r="Z8" s="43"/>
      <c r="AA8" s="43"/>
      <c r="AB8" s="43"/>
      <c r="AC8" s="4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row>
    <row r="9" spans="1:58" ht="7.5" customHeight="1">
      <c r="A9" s="75"/>
      <c r="B9" s="76"/>
      <c r="C9" s="76"/>
      <c r="D9" s="76"/>
      <c r="E9" s="76"/>
      <c r="F9" s="76"/>
      <c r="G9" s="76"/>
      <c r="H9" s="76"/>
      <c r="I9" s="3"/>
      <c r="J9" s="3"/>
      <c r="K9" s="3"/>
      <c r="L9" s="7"/>
      <c r="M9" s="1"/>
      <c r="N9" s="1"/>
      <c r="O9" s="1"/>
      <c r="P9" s="45"/>
      <c r="Q9" s="42"/>
      <c r="R9" s="42"/>
      <c r="S9" s="42"/>
      <c r="T9" s="42"/>
      <c r="U9" s="42"/>
      <c r="V9" s="42"/>
      <c r="W9" s="42"/>
      <c r="X9" s="43"/>
      <c r="Y9" s="43"/>
      <c r="Z9" s="43"/>
      <c r="AA9" s="43"/>
      <c r="AB9" s="43"/>
      <c r="AC9" s="4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row>
    <row r="10" spans="1:58" ht="22.5" customHeight="1">
      <c r="A10" s="68" t="s">
        <v>33</v>
      </c>
      <c r="B10" s="69"/>
      <c r="C10" s="29">
        <v>5000</v>
      </c>
      <c r="D10" s="3"/>
      <c r="E10" s="77" t="str">
        <f>'www.corrigetonimpot.fr'!R18</f>
        <v>Ces informations permettent le calcul des deux impôts pris sur votre rachat selon le choix fiscal. Attention, un cas précis ne peut pas être traité par le simulateur : contrats ayant déjà subi un rachat!! Dans cette situation spécifique, l'assureur est le seul à pouvoir calculer la plus-value imposable qui sert de base au calcul de l'impôt. Si il vous la donne, modifiez les montants C10 à C12 de sorte que la plus-value corresponde en case C29.</v>
      </c>
      <c r="F10" s="77"/>
      <c r="G10" s="77"/>
      <c r="H10" s="77"/>
      <c r="I10" s="77"/>
      <c r="J10" s="77"/>
      <c r="K10" s="77"/>
      <c r="L10" s="84"/>
      <c r="M10" s="1"/>
      <c r="N10" s="1"/>
      <c r="O10" s="1"/>
      <c r="P10" s="41" t="s">
        <v>71</v>
      </c>
      <c r="Q10" s="42"/>
      <c r="R10" s="42"/>
      <c r="S10" s="42"/>
      <c r="T10" s="42"/>
      <c r="U10" s="42"/>
      <c r="V10" s="42"/>
      <c r="W10" s="42"/>
      <c r="X10" s="43"/>
      <c r="Y10" s="43"/>
      <c r="Z10" s="43"/>
      <c r="AA10" s="43"/>
      <c r="AB10" s="43"/>
      <c r="AC10" s="4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1:58" ht="22.5" customHeight="1">
      <c r="A11" s="68" t="s">
        <v>34</v>
      </c>
      <c r="B11" s="69"/>
      <c r="C11" s="29">
        <v>3000</v>
      </c>
      <c r="D11" s="3"/>
      <c r="E11" s="77"/>
      <c r="F11" s="77"/>
      <c r="G11" s="77"/>
      <c r="H11" s="77"/>
      <c r="I11" s="77"/>
      <c r="J11" s="77"/>
      <c r="K11" s="77"/>
      <c r="L11" s="84"/>
      <c r="M11" s="1"/>
      <c r="N11" s="1"/>
      <c r="O11" s="1"/>
      <c r="P11" s="63" t="s">
        <v>72</v>
      </c>
      <c r="Q11" s="64"/>
      <c r="R11" s="64"/>
      <c r="S11" s="64"/>
      <c r="T11" s="64"/>
      <c r="U11" s="64"/>
      <c r="V11" s="64"/>
      <c r="W11" s="64"/>
      <c r="X11" s="64"/>
      <c r="Y11" s="64"/>
      <c r="Z11" s="64"/>
      <c r="AA11" s="43"/>
      <c r="AB11" s="43"/>
      <c r="AC11" s="4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ht="22.5" customHeight="1">
      <c r="A12" s="68" t="s">
        <v>35</v>
      </c>
      <c r="B12" s="69"/>
      <c r="C12" s="29">
        <v>4000</v>
      </c>
      <c r="D12" s="3"/>
      <c r="E12" s="77"/>
      <c r="F12" s="77"/>
      <c r="G12" s="77"/>
      <c r="H12" s="77"/>
      <c r="I12" s="77"/>
      <c r="J12" s="77"/>
      <c r="K12" s="77"/>
      <c r="L12" s="84"/>
      <c r="M12" s="1"/>
      <c r="N12" s="1"/>
      <c r="O12" s="1"/>
      <c r="P12" s="41" t="s">
        <v>61</v>
      </c>
      <c r="Q12" s="42"/>
      <c r="R12" s="42"/>
      <c r="S12" s="42"/>
      <c r="T12" s="42"/>
      <c r="U12" s="42"/>
      <c r="V12" s="42"/>
      <c r="W12" s="42"/>
      <c r="X12" s="43"/>
      <c r="Y12" s="43"/>
      <c r="Z12" s="43"/>
      <c r="AA12" s="43"/>
      <c r="AB12" s="43"/>
      <c r="AC12" s="4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row>
    <row r="13" spans="1:58" ht="22.5" customHeight="1">
      <c r="A13" s="68" t="s">
        <v>53</v>
      </c>
      <c r="B13" s="69"/>
      <c r="C13" s="29" t="s">
        <v>26</v>
      </c>
      <c r="D13" s="3"/>
      <c r="E13" s="77"/>
      <c r="F13" s="77"/>
      <c r="G13" s="77"/>
      <c r="H13" s="77"/>
      <c r="I13" s="77"/>
      <c r="J13" s="77"/>
      <c r="K13" s="77"/>
      <c r="L13" s="84"/>
      <c r="M13" s="1"/>
      <c r="N13" s="1"/>
      <c r="O13" s="1"/>
      <c r="P13" s="45"/>
      <c r="Q13" s="33"/>
      <c r="R13" s="33"/>
      <c r="S13" s="33"/>
      <c r="T13" s="33"/>
      <c r="U13" s="33"/>
      <c r="V13" s="33"/>
      <c r="W13" s="33"/>
      <c r="X13" s="33"/>
      <c r="Y13" s="33"/>
      <c r="Z13" s="33"/>
      <c r="AA13" s="33"/>
      <c r="AB13" s="33"/>
      <c r="AC13" s="46"/>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row>
    <row r="14" spans="1:58" ht="15">
      <c r="A14" s="8"/>
      <c r="B14" s="9"/>
      <c r="C14" s="10"/>
      <c r="D14" s="9"/>
      <c r="E14" s="9"/>
      <c r="F14" s="9"/>
      <c r="G14" s="9"/>
      <c r="H14" s="9"/>
      <c r="I14" s="9"/>
      <c r="J14" s="9"/>
      <c r="K14" s="9"/>
      <c r="L14" s="11"/>
      <c r="M14" s="1"/>
      <c r="N14" s="1"/>
      <c r="O14" s="1"/>
      <c r="P14" s="41" t="s">
        <v>80</v>
      </c>
      <c r="Q14" s="33"/>
      <c r="R14" s="33"/>
      <c r="S14" s="33"/>
      <c r="T14" s="33"/>
      <c r="U14" s="33"/>
      <c r="V14" s="33"/>
      <c r="W14" s="33"/>
      <c r="X14" s="33"/>
      <c r="Y14" s="33"/>
      <c r="Z14" s="33"/>
      <c r="AA14" s="33"/>
      <c r="AB14" s="33"/>
      <c r="AC14" s="46"/>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row>
    <row r="15" spans="1:58" ht="15" customHeight="1">
      <c r="A15" s="80" t="s">
        <v>69</v>
      </c>
      <c r="B15" s="81"/>
      <c r="C15" s="10">
        <f>IF(AND(C13="plus de 8 ans",C5="Célibataire-Divorcé-Veuf"),4600,IF(AND(C13="plus de 8 ans",C5="Marié-Pacsé"),9200,0))</f>
        <v>0</v>
      </c>
      <c r="D15" s="9"/>
      <c r="E15" s="77" t="s">
        <v>70</v>
      </c>
      <c r="F15" s="78"/>
      <c r="G15" s="78"/>
      <c r="H15" s="78"/>
      <c r="I15" s="78"/>
      <c r="J15" s="78"/>
      <c r="K15" s="78"/>
      <c r="L15" s="79"/>
      <c r="M15" s="1"/>
      <c r="N15" s="1"/>
      <c r="O15" s="1"/>
      <c r="P15" s="45"/>
      <c r="Q15" s="33"/>
      <c r="R15" s="33"/>
      <c r="S15" s="33"/>
      <c r="T15" s="33"/>
      <c r="U15" s="33"/>
      <c r="V15" s="33"/>
      <c r="W15" s="33"/>
      <c r="X15" s="33"/>
      <c r="Y15" s="33"/>
      <c r="Z15" s="33"/>
      <c r="AA15" s="33"/>
      <c r="AB15" s="33"/>
      <c r="AC15" s="46"/>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row>
    <row r="16" spans="1:58" ht="29.25" customHeight="1">
      <c r="A16" s="85" t="s">
        <v>46</v>
      </c>
      <c r="B16" s="86"/>
      <c r="C16" s="50"/>
      <c r="D16" s="9"/>
      <c r="E16" s="78"/>
      <c r="F16" s="78"/>
      <c r="G16" s="78"/>
      <c r="H16" s="78"/>
      <c r="I16" s="78"/>
      <c r="J16" s="78"/>
      <c r="K16" s="78"/>
      <c r="L16" s="79"/>
      <c r="M16" s="1"/>
      <c r="N16" s="1"/>
      <c r="O16" s="1"/>
      <c r="P16" s="41" t="s">
        <v>64</v>
      </c>
      <c r="Q16" s="33"/>
      <c r="R16" s="33"/>
      <c r="S16" s="33"/>
      <c r="T16" s="33"/>
      <c r="U16" s="33"/>
      <c r="V16" s="33"/>
      <c r="W16" s="33"/>
      <c r="X16" s="33"/>
      <c r="Y16" s="33"/>
      <c r="Z16" s="33"/>
      <c r="AA16" s="33"/>
      <c r="AB16" s="33"/>
      <c r="AC16" s="46"/>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row>
    <row r="17" spans="1:58" ht="31.5" customHeight="1" thickBot="1">
      <c r="A17" s="65">
        <f>IF(C29&lt;0,'www.corrigetonimpot.fr'!R23,IF(OR(C16&lt;0,C16&gt;9200),'www.corrigetonimpot.fr'!R24,""))</f>
      </c>
      <c r="B17" s="66"/>
      <c r="C17" s="66"/>
      <c r="D17" s="66"/>
      <c r="E17" s="66"/>
      <c r="F17" s="66"/>
      <c r="G17" s="66"/>
      <c r="H17" s="66"/>
      <c r="I17" s="66"/>
      <c r="J17" s="66"/>
      <c r="K17" s="66"/>
      <c r="L17" s="67"/>
      <c r="M17" s="1"/>
      <c r="N17" s="1"/>
      <c r="O17" s="1"/>
      <c r="P17" s="45"/>
      <c r="Q17" s="33"/>
      <c r="R17" s="33"/>
      <c r="S17" s="33"/>
      <c r="T17" s="33"/>
      <c r="U17" s="33"/>
      <c r="V17" s="33"/>
      <c r="W17" s="33"/>
      <c r="X17" s="33"/>
      <c r="Y17" s="33"/>
      <c r="Z17" s="33"/>
      <c r="AA17" s="33"/>
      <c r="AB17" s="33"/>
      <c r="AC17" s="46"/>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row>
    <row r="18" spans="1:58" ht="34.5" customHeight="1" thickBot="1">
      <c r="A18" s="87" t="s">
        <v>57</v>
      </c>
      <c r="B18" s="88"/>
      <c r="C18" s="88"/>
      <c r="D18" s="88"/>
      <c r="E18" s="88"/>
      <c r="F18" s="88"/>
      <c r="G18" s="88"/>
      <c r="H18" s="88"/>
      <c r="I18" s="88"/>
      <c r="J18" s="88"/>
      <c r="K18" s="88"/>
      <c r="L18" s="89"/>
      <c r="M18" s="1"/>
      <c r="N18" s="1"/>
      <c r="O18" s="1"/>
      <c r="P18" s="61" t="s">
        <v>73</v>
      </c>
      <c r="Q18" s="33"/>
      <c r="R18" s="33"/>
      <c r="S18" s="60"/>
      <c r="T18" s="33"/>
      <c r="U18" s="33"/>
      <c r="V18" s="33"/>
      <c r="W18" s="33"/>
      <c r="X18" s="33"/>
      <c r="Y18" s="33"/>
      <c r="Z18" s="33"/>
      <c r="AA18" s="33"/>
      <c r="AB18" s="33"/>
      <c r="AC18" s="46"/>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row>
    <row r="19" spans="1:58" ht="15">
      <c r="A19" s="51"/>
      <c r="B19" s="52"/>
      <c r="C19" s="52"/>
      <c r="D19" s="52"/>
      <c r="E19" s="52"/>
      <c r="F19" s="52"/>
      <c r="G19" s="52"/>
      <c r="H19" s="52"/>
      <c r="I19" s="52"/>
      <c r="J19" s="52"/>
      <c r="K19" s="52"/>
      <c r="L19" s="53"/>
      <c r="M19" s="1"/>
      <c r="N19" s="1"/>
      <c r="O19" s="1"/>
      <c r="P19" s="45"/>
      <c r="Q19" s="33"/>
      <c r="R19" s="33"/>
      <c r="S19" s="33"/>
      <c r="T19" s="33"/>
      <c r="U19" s="33"/>
      <c r="V19" s="33"/>
      <c r="W19" s="33"/>
      <c r="X19" s="33"/>
      <c r="Y19" s="33"/>
      <c r="Z19" s="33"/>
      <c r="AA19" s="33"/>
      <c r="AB19" s="33"/>
      <c r="AC19" s="46"/>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row>
    <row r="20" spans="1:58" ht="24.75" customHeight="1">
      <c r="A20" s="91" t="s">
        <v>50</v>
      </c>
      <c r="B20" s="92"/>
      <c r="C20" s="54">
        <f>IF(C13="moins de 4 ans",E48,IF(C13="entre 4 et 8 ans",F48,IF(C13="plus de 8 ans",G48,"")))</f>
        <v>240</v>
      </c>
      <c r="D20" s="90" t="s">
        <v>49</v>
      </c>
      <c r="E20" s="90"/>
      <c r="F20" s="90"/>
      <c r="G20" s="90"/>
      <c r="H20" s="90"/>
      <c r="I20" s="90"/>
      <c r="J20" s="90"/>
      <c r="K20" s="93">
        <f>IF(C20&gt;C21,C20-C21,IF(C20&lt;C21,C21-C20,IF(C20=C21,0,"")))</f>
        <v>15.639999999999986</v>
      </c>
      <c r="L20" s="55"/>
      <c r="M20" s="1"/>
      <c r="N20" s="1"/>
      <c r="O20" s="1"/>
      <c r="P20" s="45"/>
      <c r="Q20" s="33"/>
      <c r="R20" s="33"/>
      <c r="S20" s="33"/>
      <c r="T20" s="33"/>
      <c r="U20" s="33"/>
      <c r="V20" s="33"/>
      <c r="W20" s="33"/>
      <c r="X20" s="33"/>
      <c r="Y20" s="33"/>
      <c r="Z20" s="33"/>
      <c r="AA20" s="33"/>
      <c r="AB20" s="33"/>
      <c r="AC20" s="46"/>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row>
    <row r="21" spans="1:58" ht="24.75" customHeight="1">
      <c r="A21" s="91" t="s">
        <v>51</v>
      </c>
      <c r="B21" s="92"/>
      <c r="C21" s="54">
        <f>IF(C5="Marié-Pacsé",'www.corrigetonimpot.fr'!J36-'www.corrigetonimpot.fr'!I36,'www.corrigetonimpot.fr'!J18-'www.corrigetonimpot.fr'!I18)</f>
        <v>255.64</v>
      </c>
      <c r="D21" s="90"/>
      <c r="E21" s="90"/>
      <c r="F21" s="90"/>
      <c r="G21" s="90"/>
      <c r="H21" s="90"/>
      <c r="I21" s="90"/>
      <c r="J21" s="90"/>
      <c r="K21" s="93"/>
      <c r="L21" s="46"/>
      <c r="M21" s="1"/>
      <c r="N21" s="1"/>
      <c r="O21" s="1"/>
      <c r="P21" s="45"/>
      <c r="Q21" s="33"/>
      <c r="R21" s="33"/>
      <c r="S21" s="33"/>
      <c r="T21" s="33"/>
      <c r="U21" s="33"/>
      <c r="V21" s="33"/>
      <c r="W21" s="33"/>
      <c r="X21" s="33"/>
      <c r="Y21" s="33"/>
      <c r="Z21" s="33"/>
      <c r="AA21" s="33"/>
      <c r="AB21" s="33"/>
      <c r="AC21" s="46"/>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row>
    <row r="22" spans="1:58" ht="14.25" customHeight="1">
      <c r="A22" s="45"/>
      <c r="B22" s="33"/>
      <c r="C22" s="33"/>
      <c r="D22" s="33"/>
      <c r="E22" s="33"/>
      <c r="F22" s="33"/>
      <c r="G22" s="33"/>
      <c r="H22" s="33"/>
      <c r="I22" s="33"/>
      <c r="J22" s="33"/>
      <c r="K22" s="33"/>
      <c r="L22" s="46"/>
      <c r="M22" s="1"/>
      <c r="N22" s="1"/>
      <c r="O22" s="1"/>
      <c r="P22" s="45"/>
      <c r="Q22" s="33"/>
      <c r="R22" s="33"/>
      <c r="S22" s="33"/>
      <c r="T22" s="33"/>
      <c r="U22" s="33"/>
      <c r="V22" s="33"/>
      <c r="W22" s="33"/>
      <c r="X22" s="33"/>
      <c r="Y22" s="33"/>
      <c r="Z22" s="33"/>
      <c r="AA22" s="33"/>
      <c r="AB22" s="33"/>
      <c r="AC22" s="46"/>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58" ht="0.75" customHeight="1">
      <c r="A23" s="12"/>
      <c r="B23" s="13"/>
      <c r="C23" s="13"/>
      <c r="D23" s="13"/>
      <c r="E23" s="13"/>
      <c r="F23" s="13"/>
      <c r="G23" s="13"/>
      <c r="H23" s="13"/>
      <c r="I23" s="13"/>
      <c r="J23" s="13"/>
      <c r="K23" s="13"/>
      <c r="L23" s="14"/>
      <c r="M23" s="1"/>
      <c r="N23" s="1"/>
      <c r="O23" s="1"/>
      <c r="P23" s="45"/>
      <c r="Q23" s="33"/>
      <c r="R23" s="33"/>
      <c r="S23" s="33"/>
      <c r="T23" s="33"/>
      <c r="U23" s="33"/>
      <c r="V23" s="33"/>
      <c r="W23" s="33"/>
      <c r="X23" s="33"/>
      <c r="Y23" s="33"/>
      <c r="Z23" s="33"/>
      <c r="AA23" s="33"/>
      <c r="AB23" s="33"/>
      <c r="AC23" s="46"/>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row>
    <row r="24" spans="1:58" ht="40.5" customHeight="1" thickBot="1">
      <c r="A24" s="117" t="str">
        <f>IF('www.corrigetonimpot.fr'!M21=1,'www.corrigetonimpot.fr'!R22,IF('www.corrigetonimpot.fr'!M22=1,'www.corrigetonimpot.fr'!R21,IF('www.corrigetonimpot.fr'!M23=1,'www.corrigetonimpot.fr'!R20,"")))</f>
        <v>Vous devez demandé à être imposé au "Prélèvement forfaitaire libératoire" PFL. La banque va prendre la fiscalité sur le montant du rachat. </v>
      </c>
      <c r="B24" s="118"/>
      <c r="C24" s="118"/>
      <c r="D24" s="118"/>
      <c r="E24" s="118"/>
      <c r="F24" s="118"/>
      <c r="G24" s="118"/>
      <c r="H24" s="118"/>
      <c r="I24" s="118"/>
      <c r="J24" s="118"/>
      <c r="K24" s="118"/>
      <c r="L24" s="119"/>
      <c r="M24" s="1"/>
      <c r="N24" s="1"/>
      <c r="O24" s="1"/>
      <c r="P24" s="45"/>
      <c r="Q24" s="33"/>
      <c r="R24" s="33"/>
      <c r="S24" s="33"/>
      <c r="T24" s="33"/>
      <c r="U24" s="33"/>
      <c r="V24" s="33"/>
      <c r="W24" s="33"/>
      <c r="X24" s="33"/>
      <c r="Y24" s="33"/>
      <c r="Z24" s="33"/>
      <c r="AA24" s="33"/>
      <c r="AB24" s="33"/>
      <c r="AC24" s="46"/>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row>
    <row r="25" spans="1:58" ht="12.75" customHeight="1" hidden="1" thickBot="1">
      <c r="A25" s="12"/>
      <c r="B25" s="13"/>
      <c r="C25" s="13"/>
      <c r="D25" s="13"/>
      <c r="E25" s="13"/>
      <c r="F25" s="13"/>
      <c r="G25" s="13"/>
      <c r="H25" s="13"/>
      <c r="I25" s="13"/>
      <c r="J25" s="13"/>
      <c r="K25" s="13"/>
      <c r="L25" s="14"/>
      <c r="M25" s="1"/>
      <c r="N25" s="1"/>
      <c r="O25" s="1"/>
      <c r="P25" s="45"/>
      <c r="Q25" s="33"/>
      <c r="R25" s="33"/>
      <c r="S25" s="33"/>
      <c r="T25" s="33"/>
      <c r="U25" s="33"/>
      <c r="V25" s="33"/>
      <c r="W25" s="33"/>
      <c r="X25" s="33"/>
      <c r="Y25" s="33"/>
      <c r="Z25" s="33"/>
      <c r="AA25" s="33"/>
      <c r="AB25" s="33"/>
      <c r="AC25" s="46"/>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row>
    <row r="26" spans="1:58" ht="3.75" customHeight="1" hidden="1" thickBot="1">
      <c r="A26" s="20"/>
      <c r="B26" s="21"/>
      <c r="C26" s="21"/>
      <c r="D26" s="21"/>
      <c r="E26" s="21"/>
      <c r="F26" s="21"/>
      <c r="G26" s="21"/>
      <c r="H26" s="21"/>
      <c r="I26" s="21"/>
      <c r="J26" s="21"/>
      <c r="K26" s="21"/>
      <c r="L26" s="22"/>
      <c r="M26" s="1"/>
      <c r="N26" s="1"/>
      <c r="O26" s="1"/>
      <c r="P26" s="45"/>
      <c r="Q26" s="33"/>
      <c r="R26" s="33"/>
      <c r="S26" s="33"/>
      <c r="T26" s="33"/>
      <c r="U26" s="33"/>
      <c r="V26" s="33"/>
      <c r="W26" s="33"/>
      <c r="X26" s="33"/>
      <c r="Y26" s="33"/>
      <c r="Z26" s="33"/>
      <c r="AA26" s="33"/>
      <c r="AB26" s="33"/>
      <c r="AC26" s="46"/>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row>
    <row r="27" spans="1:58" ht="34.5" customHeight="1" thickBot="1">
      <c r="A27" s="96" t="s">
        <v>52</v>
      </c>
      <c r="B27" s="97"/>
      <c r="C27" s="97"/>
      <c r="D27" s="97"/>
      <c r="E27" s="97"/>
      <c r="F27" s="97"/>
      <c r="G27" s="97"/>
      <c r="H27" s="97"/>
      <c r="I27" s="97"/>
      <c r="J27" s="97"/>
      <c r="K27" s="97"/>
      <c r="L27" s="98"/>
      <c r="M27" s="1"/>
      <c r="N27" s="1"/>
      <c r="O27" s="1"/>
      <c r="P27" s="45"/>
      <c r="Q27" s="33"/>
      <c r="R27" s="33"/>
      <c r="S27" s="33"/>
      <c r="T27" s="33"/>
      <c r="U27" s="33"/>
      <c r="V27" s="33"/>
      <c r="W27" s="33"/>
      <c r="X27" s="33"/>
      <c r="Y27" s="33"/>
      <c r="Z27" s="33"/>
      <c r="AA27" s="33"/>
      <c r="AB27" s="33"/>
      <c r="AC27" s="46"/>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row>
    <row r="28" spans="1:58" ht="15">
      <c r="A28" s="8"/>
      <c r="B28" s="9"/>
      <c r="C28" s="9"/>
      <c r="D28" s="9"/>
      <c r="E28" s="9"/>
      <c r="F28" s="9"/>
      <c r="G28" s="9"/>
      <c r="H28" s="9"/>
      <c r="I28" s="9"/>
      <c r="J28" s="9"/>
      <c r="K28" s="9"/>
      <c r="L28" s="11"/>
      <c r="M28" s="1"/>
      <c r="N28" s="1"/>
      <c r="O28" s="1"/>
      <c r="P28" s="45"/>
      <c r="Q28" s="33"/>
      <c r="R28" s="33"/>
      <c r="S28" s="33"/>
      <c r="T28" s="33"/>
      <c r="U28" s="33"/>
      <c r="V28" s="33"/>
      <c r="W28" s="33"/>
      <c r="X28" s="33"/>
      <c r="Y28" s="33"/>
      <c r="Z28" s="33"/>
      <c r="AA28" s="33"/>
      <c r="AB28" s="33"/>
      <c r="AC28" s="46"/>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row>
    <row r="29" spans="1:58" ht="15">
      <c r="A29" s="94" t="s">
        <v>36</v>
      </c>
      <c r="B29" s="95"/>
      <c r="C29" s="15">
        <f>C12*(C10-C11)/C10</f>
        <v>1600</v>
      </c>
      <c r="D29" s="9"/>
      <c r="E29" s="99" t="s">
        <v>39</v>
      </c>
      <c r="F29" s="99"/>
      <c r="G29" s="99"/>
      <c r="H29" s="99"/>
      <c r="I29" s="99"/>
      <c r="J29" s="99"/>
      <c r="K29" s="99"/>
      <c r="L29" s="100"/>
      <c r="M29" s="1"/>
      <c r="N29" s="1"/>
      <c r="O29" s="1"/>
      <c r="P29" s="45"/>
      <c r="Q29" s="33"/>
      <c r="R29" s="33"/>
      <c r="S29" s="33"/>
      <c r="T29" s="33"/>
      <c r="U29" s="33"/>
      <c r="V29" s="33"/>
      <c r="W29" s="33"/>
      <c r="X29" s="33"/>
      <c r="Y29" s="33"/>
      <c r="Z29" s="33"/>
      <c r="AA29" s="33"/>
      <c r="AB29" s="33"/>
      <c r="AC29" s="46"/>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row>
    <row r="30" spans="1:58" ht="57.75" customHeight="1">
      <c r="A30" s="112" t="s">
        <v>47</v>
      </c>
      <c r="B30" s="113"/>
      <c r="C30" s="35">
        <f>C29*0.172</f>
        <v>275.2</v>
      </c>
      <c r="D30" s="9"/>
      <c r="E30" s="82" t="s">
        <v>77</v>
      </c>
      <c r="F30" s="82"/>
      <c r="G30" s="82"/>
      <c r="H30" s="82"/>
      <c r="I30" s="82"/>
      <c r="J30" s="82"/>
      <c r="K30" s="82"/>
      <c r="L30" s="83"/>
      <c r="M30" s="1"/>
      <c r="N30" s="1"/>
      <c r="O30" s="1"/>
      <c r="P30" s="45"/>
      <c r="Q30" s="33"/>
      <c r="R30" s="33"/>
      <c r="S30" s="33"/>
      <c r="T30" s="33"/>
      <c r="U30" s="33"/>
      <c r="V30" s="33"/>
      <c r="W30" s="33"/>
      <c r="X30" s="33"/>
      <c r="Y30" s="33"/>
      <c r="Z30" s="33"/>
      <c r="AA30" s="33"/>
      <c r="AB30" s="33"/>
      <c r="AC30" s="46"/>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row>
    <row r="31" spans="1:58" ht="15">
      <c r="A31" s="16"/>
      <c r="B31" s="17"/>
      <c r="C31" s="10"/>
      <c r="D31" s="9"/>
      <c r="E31" s="18"/>
      <c r="F31" s="18"/>
      <c r="G31" s="18"/>
      <c r="H31" s="18"/>
      <c r="I31" s="18"/>
      <c r="J31" s="18"/>
      <c r="K31" s="18"/>
      <c r="L31" s="19"/>
      <c r="M31" s="1"/>
      <c r="N31" s="1"/>
      <c r="O31" s="1"/>
      <c r="P31" s="45"/>
      <c r="Q31" s="33"/>
      <c r="R31" s="33"/>
      <c r="S31" s="33"/>
      <c r="T31" s="33"/>
      <c r="U31" s="33"/>
      <c r="V31" s="33"/>
      <c r="W31" s="33"/>
      <c r="X31" s="33"/>
      <c r="Y31" s="33"/>
      <c r="Z31" s="33"/>
      <c r="AA31" s="33"/>
      <c r="AB31" s="33"/>
      <c r="AC31" s="46"/>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row>
    <row r="32" spans="1:58" ht="15">
      <c r="A32" s="94" t="s">
        <v>37</v>
      </c>
      <c r="B32" s="95"/>
      <c r="C32" s="15">
        <f>K44</f>
        <v>960.154825</v>
      </c>
      <c r="D32" s="9"/>
      <c r="E32" s="18" t="s">
        <v>40</v>
      </c>
      <c r="F32" s="18"/>
      <c r="G32" s="18"/>
      <c r="H32" s="18"/>
      <c r="I32" s="18"/>
      <c r="J32" s="18"/>
      <c r="K32" s="18"/>
      <c r="L32" s="19"/>
      <c r="M32" s="1"/>
      <c r="N32" s="1"/>
      <c r="O32" s="1"/>
      <c r="P32" s="45"/>
      <c r="Q32" s="33"/>
      <c r="R32" s="33"/>
      <c r="S32" s="33"/>
      <c r="T32" s="33"/>
      <c r="U32" s="33"/>
      <c r="V32" s="33"/>
      <c r="W32" s="33"/>
      <c r="X32" s="33"/>
      <c r="Y32" s="33"/>
      <c r="Z32" s="33"/>
      <c r="AA32" s="33"/>
      <c r="AB32" s="33"/>
      <c r="AC32" s="46"/>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row>
    <row r="33" spans="1:58" ht="15">
      <c r="A33" s="16"/>
      <c r="B33" s="17"/>
      <c r="C33" s="15"/>
      <c r="D33" s="9"/>
      <c r="E33" s="18"/>
      <c r="F33" s="18"/>
      <c r="G33" s="18"/>
      <c r="H33" s="18"/>
      <c r="I33" s="18"/>
      <c r="J33" s="18"/>
      <c r="K33" s="18"/>
      <c r="L33" s="19"/>
      <c r="M33" s="1"/>
      <c r="N33" s="1"/>
      <c r="O33" s="1"/>
      <c r="P33" s="45"/>
      <c r="Q33" s="33"/>
      <c r="R33" s="33"/>
      <c r="S33" s="33"/>
      <c r="T33" s="33"/>
      <c r="U33" s="33"/>
      <c r="V33" s="33"/>
      <c r="W33" s="33"/>
      <c r="X33" s="33"/>
      <c r="Y33" s="33"/>
      <c r="Z33" s="33"/>
      <c r="AA33" s="33"/>
      <c r="AB33" s="33"/>
      <c r="AC33" s="46"/>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row>
    <row r="34" spans="1:58" ht="15">
      <c r="A34" s="94" t="s">
        <v>38</v>
      </c>
      <c r="B34" s="95"/>
      <c r="C34" s="15">
        <f>IF(C5="Marié-Pacsé",'www.corrigetonimpot.fr'!J36,'www.corrigetonimpot.fr'!J18)</f>
        <v>1215.794825</v>
      </c>
      <c r="D34" s="9"/>
      <c r="E34" s="18" t="s">
        <v>54</v>
      </c>
      <c r="F34" s="18"/>
      <c r="G34" s="18"/>
      <c r="H34" s="18"/>
      <c r="I34" s="18"/>
      <c r="J34" s="18"/>
      <c r="K34" s="18"/>
      <c r="L34" s="19"/>
      <c r="M34" s="1"/>
      <c r="N34" s="1"/>
      <c r="O34" s="1"/>
      <c r="P34" s="45"/>
      <c r="Q34" s="33"/>
      <c r="R34" s="33"/>
      <c r="S34" s="33"/>
      <c r="T34" s="33"/>
      <c r="U34" s="33"/>
      <c r="V34" s="33"/>
      <c r="W34" s="33"/>
      <c r="X34" s="33"/>
      <c r="Y34" s="33"/>
      <c r="Z34" s="33"/>
      <c r="AA34" s="33"/>
      <c r="AB34" s="33"/>
      <c r="AC34" s="46"/>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row>
    <row r="35" spans="1:58" ht="15.75" thickBot="1">
      <c r="A35" s="20"/>
      <c r="B35" s="21"/>
      <c r="C35" s="21"/>
      <c r="D35" s="21"/>
      <c r="E35" s="21"/>
      <c r="F35" s="21"/>
      <c r="G35" s="21"/>
      <c r="H35" s="21"/>
      <c r="I35" s="21"/>
      <c r="J35" s="21"/>
      <c r="K35" s="21"/>
      <c r="L35" s="22"/>
      <c r="M35" s="1"/>
      <c r="N35" s="1"/>
      <c r="O35" s="1"/>
      <c r="P35" s="45"/>
      <c r="Q35" s="33"/>
      <c r="R35" s="33"/>
      <c r="S35" s="33"/>
      <c r="T35" s="33"/>
      <c r="U35" s="33"/>
      <c r="V35" s="33"/>
      <c r="W35" s="33"/>
      <c r="X35" s="33"/>
      <c r="Y35" s="33"/>
      <c r="Z35" s="33"/>
      <c r="AA35" s="33"/>
      <c r="AB35" s="33"/>
      <c r="AC35" s="46"/>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row>
    <row r="36" spans="1:58" ht="19.5" customHeight="1" thickBot="1">
      <c r="A36" s="102" t="s">
        <v>65</v>
      </c>
      <c r="B36" s="103"/>
      <c r="C36" s="103"/>
      <c r="D36" s="103"/>
      <c r="E36" s="103"/>
      <c r="F36" s="104" t="s">
        <v>66</v>
      </c>
      <c r="G36" s="104"/>
      <c r="H36" s="104"/>
      <c r="I36" s="104"/>
      <c r="J36" s="104"/>
      <c r="K36" s="104"/>
      <c r="L36" s="105"/>
      <c r="M36" s="1"/>
      <c r="N36" s="1"/>
      <c r="O36" s="1"/>
      <c r="P36" s="47"/>
      <c r="Q36" s="48"/>
      <c r="R36" s="48"/>
      <c r="S36" s="48"/>
      <c r="T36" s="48"/>
      <c r="U36" s="48"/>
      <c r="V36" s="48"/>
      <c r="W36" s="48"/>
      <c r="X36" s="48"/>
      <c r="Y36" s="48"/>
      <c r="Z36" s="48"/>
      <c r="AA36" s="48"/>
      <c r="AB36" s="48"/>
      <c r="AC36" s="49"/>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row>
    <row r="37" spans="1:58" ht="15">
      <c r="A37" s="1"/>
      <c r="B37" s="1"/>
      <c r="C37" s="1"/>
      <c r="D37" s="1"/>
      <c r="E37" s="1"/>
      <c r="F37" s="1"/>
      <c r="G37" s="1"/>
      <c r="H37" s="1"/>
      <c r="I37" s="1"/>
      <c r="J37" s="1"/>
      <c r="K37" s="1"/>
      <c r="L37" s="1"/>
      <c r="M37" s="1"/>
      <c r="N37" s="1"/>
      <c r="O37" s="1"/>
      <c r="P37" s="33"/>
      <c r="Q37" s="33"/>
      <c r="R37" s="33"/>
      <c r="S37" s="33"/>
      <c r="T37" s="33"/>
      <c r="U37" s="33"/>
      <c r="V37" s="33"/>
      <c r="W37" s="33"/>
      <c r="X37" s="33"/>
      <c r="Y37" s="33"/>
      <c r="Z37" s="33"/>
      <c r="AA37" s="33"/>
      <c r="AB37" s="33"/>
      <c r="AC37" s="33"/>
      <c r="AD37" s="33"/>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row>
    <row r="38" spans="16:58" ht="15">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row>
    <row r="39" spans="16:58" ht="15">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row>
    <row r="40" spans="16:58" ht="15">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row>
    <row r="41" spans="16:58" ht="15">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row>
    <row r="42" spans="2:58" ht="15">
      <c r="B42" s="23" t="s">
        <v>22</v>
      </c>
      <c r="C42" s="23">
        <f>IF(AND(C5="Célibataire-Divorcé-Veuf",C6=""),1,IF(AND(C5="Célibataire-Divorcé-Veuf",C6=1),1.5,IF(AND(C5="Célibataire-Divorcé-Veuf",C6=2),2,IF(AND(C5="Célibataire-Divorcé-Veuf",C6=3),3,""))))</f>
        <v>1</v>
      </c>
      <c r="I42" s="24" t="s">
        <v>21</v>
      </c>
      <c r="J42" s="25"/>
      <c r="K42" s="25">
        <f>IF(C5="Célibataire-Divorcé-Veuf",'www.corrigetonimpot.fr'!I16,'www.corrigetonimpot.fr'!I34)</f>
        <v>1234.53</v>
      </c>
      <c r="M42" s="2">
        <v>1</v>
      </c>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row>
    <row r="43" spans="2:58" ht="15">
      <c r="B43" s="23" t="s">
        <v>24</v>
      </c>
      <c r="C43" s="23">
        <f>IF(AND(C5="Marié-Pacsé",C6=""),2,IF(AND(C5="Marié-Pacsé",C6=1),2.5,IF(AND(C5="Marié-Pacsé",C6=2),3,IF(AND(C5="Marié-Pacsé",C6=3),4,""))))</f>
      </c>
      <c r="E43" s="2" t="s">
        <v>25</v>
      </c>
      <c r="I43" s="24" t="s">
        <v>17</v>
      </c>
      <c r="J43" s="25"/>
      <c r="K43" s="25">
        <f>IF(C5="Célibataire-Divorcé-Veuf",'www.corrigetonimpot.fr'!I17,'www.corrigetonimpot.fr'!I35)</f>
        <v>274.375175</v>
      </c>
      <c r="M43" s="2">
        <v>2</v>
      </c>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row>
    <row r="44" spans="5:58" ht="15">
      <c r="E44" s="2" t="s">
        <v>26</v>
      </c>
      <c r="I44" s="26" t="s">
        <v>19</v>
      </c>
      <c r="J44" s="27"/>
      <c r="K44" s="27">
        <f>IF(C5="Célibataire-Divorcé-Veuf",'www.corrigetonimpot.fr'!I18,'www.corrigetonimpot.fr'!I36)</f>
        <v>960.154825</v>
      </c>
      <c r="M44" s="2">
        <v>3</v>
      </c>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row>
    <row r="45" spans="5:58" ht="15">
      <c r="E45" s="2" t="s">
        <v>27</v>
      </c>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row>
    <row r="46" spans="16:58" ht="15">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row>
    <row r="47" spans="5:58" ht="15">
      <c r="E47" s="2">
        <v>0.35</v>
      </c>
      <c r="F47" s="2">
        <v>0.15</v>
      </c>
      <c r="G47" s="2">
        <v>0.075</v>
      </c>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row>
    <row r="48" spans="5:58" ht="15">
      <c r="E48" s="2">
        <f>IF(C13="moins de 4 ans",C29*0.35,"")</f>
      </c>
      <c r="F48" s="2">
        <f>IF(C13="entre 4 et 8 ans",C29*0.15,"")</f>
        <v>240</v>
      </c>
      <c r="G48" s="2">
        <f>IF(AND(C16="",C13="plus de 8 ans",C29-C15&lt;=0),0,IF(AND(C16="",C13="plus de 8 ans",C29&gt;C15),(C29-C15)*G47,IF(AND(C16&lt;&gt;"",C13="plus de 8 ans",C29-C16&lt;=0),0,IF(AND(C16&lt;&gt;"",C13="plus de 8 ans",C29&gt;C16),(C29-C16)*G47,""))))</f>
      </c>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row>
    <row r="49" spans="16:58" ht="15">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row>
    <row r="50" spans="16:58" ht="15">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row>
    <row r="51" spans="16:58" ht="15">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row>
    <row r="52" spans="16:58" ht="12" customHeight="1">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row>
    <row r="53" spans="16:58" ht="15" hidden="1">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row>
    <row r="54" spans="16:58" ht="15" hidden="1">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row>
    <row r="55" spans="16:58" ht="15" hidden="1">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row>
    <row r="56" spans="16:58" ht="15" hidden="1">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row>
    <row r="57" spans="16:58" ht="15" hidden="1">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row>
    <row r="58" spans="16:58" ht="15" hidden="1">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row>
    <row r="59" spans="16:58" ht="8.25" customHeight="1">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row>
    <row r="60" spans="1:58" ht="15">
      <c r="A60" s="101" t="s">
        <v>81</v>
      </c>
      <c r="B60" s="101"/>
      <c r="C60" s="101"/>
      <c r="D60" s="101"/>
      <c r="E60" s="101"/>
      <c r="F60" s="101"/>
      <c r="G60" s="101"/>
      <c r="H60" s="101"/>
      <c r="I60" s="101"/>
      <c r="J60" s="101"/>
      <c r="K60" s="101"/>
      <c r="L60" s="101"/>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row>
    <row r="61" spans="1:58" ht="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row>
    <row r="62" spans="1:58" ht="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row>
    <row r="63" spans="1:58" ht="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row>
    <row r="64" spans="1:58" ht="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row>
    <row r="65" spans="1:58" ht="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row>
    <row r="66" spans="1:58" ht="1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row>
    <row r="67" spans="1:58" ht="1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row>
    <row r="68" spans="1:58" ht="1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row>
    <row r="69" spans="1:58" ht="1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row>
    <row r="70" spans="1:58" ht="1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row>
    <row r="71" spans="1:58" ht="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row>
    <row r="72" spans="1:58" ht="1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row>
    <row r="73" spans="1:58" ht="1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row>
    <row r="74" spans="1:58" ht="1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row>
    <row r="75" spans="1:58" ht="1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row>
    <row r="76" spans="1:58" ht="1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row>
    <row r="77" spans="1:58" ht="1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row>
    <row r="78" spans="1:58" ht="1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row>
    <row r="79" spans="1:58" ht="1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row>
    <row r="80" spans="1:58" ht="1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row>
    <row r="81" spans="1:58" ht="1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row>
    <row r="82" spans="1:58" ht="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row>
    <row r="83" spans="1:58" ht="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row>
    <row r="84" spans="1:58" ht="1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row>
    <row r="85" spans="1:58" ht="1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row>
    <row r="86" spans="1:58" ht="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row>
    <row r="87" spans="1:58" ht="1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row>
    <row r="88" spans="1:58" ht="1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row>
    <row r="89" spans="1:58" ht="1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row>
    <row r="90" spans="1:58" ht="1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row>
    <row r="91" spans="1:58" ht="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row>
    <row r="92" spans="1:58" ht="1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row>
    <row r="93" spans="1:58" ht="1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row>
    <row r="94" spans="1:58" ht="1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row>
    <row r="95" spans="1:58" ht="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row>
    <row r="96" spans="1:58" ht="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row>
    <row r="97" spans="1:58" ht="1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row>
    <row r="98" spans="1:58" ht="1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row>
    <row r="99" spans="1:58" ht="1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row>
    <row r="100" spans="1:58" ht="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row>
    <row r="101" spans="1:58" ht="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row>
    <row r="102" spans="1:58" ht="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row>
    <row r="103" spans="1:58" ht="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row>
    <row r="104" spans="1:58" ht="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row>
    <row r="105" spans="1:58" ht="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row>
    <row r="106" spans="1:58" ht="1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row>
    <row r="107" spans="1:58" ht="1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row>
    <row r="108" spans="1:58" ht="1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row>
    <row r="109" spans="1:58" ht="1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row>
    <row r="110" spans="1:58" ht="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row>
    <row r="111" spans="1:58" ht="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row>
    <row r="112" spans="1:58" ht="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row>
    <row r="113" spans="1:58" ht="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row>
    <row r="114" spans="1:58" ht="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row>
    <row r="115" spans="1:58" ht="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row>
    <row r="116" spans="1:58" ht="1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row>
    <row r="117" spans="1:58" ht="1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row>
    <row r="118" spans="1:58" ht="1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row>
    <row r="119" spans="1:58" ht="1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row>
    <row r="120" spans="1:58" ht="1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row>
    <row r="121" spans="1:58" ht="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row>
    <row r="122" spans="1:58" ht="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row>
    <row r="123" spans="1:58" ht="1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row>
    <row r="124" spans="1:58" ht="1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row>
    <row r="125" spans="1:58" ht="1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row>
    <row r="126" spans="1:58" ht="1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row>
    <row r="127" spans="1:58" ht="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row>
    <row r="128" spans="1:58" ht="1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row>
    <row r="129" spans="1:58" ht="1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row>
    <row r="130" spans="1:58" ht="1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row>
    <row r="131" spans="1:58" ht="1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row>
    <row r="132" spans="1:58" ht="1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row>
    <row r="133" spans="1:58" ht="1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row>
    <row r="134" spans="1:58" ht="1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row>
    <row r="135" spans="1:58" ht="1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row>
    <row r="136" spans="1:58" ht="1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row>
    <row r="137" spans="1:58" ht="1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row>
    <row r="138" spans="1:58" ht="1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row>
    <row r="139" spans="1:58" ht="1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row>
    <row r="140" spans="1:58" ht="1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row>
    <row r="141" spans="1:58" ht="1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row>
    <row r="142" spans="1:58" ht="1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row>
    <row r="143" spans="1:58" ht="1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row>
    <row r="144" spans="1:58" ht="1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row>
    <row r="145" spans="1:58" ht="1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row>
    <row r="146" spans="1:58" ht="1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row>
    <row r="147" spans="1:58" ht="1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row>
    <row r="148" spans="1:58" ht="1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row>
    <row r="149" spans="1:58" ht="1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row>
    <row r="150" spans="1:58" ht="1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row>
    <row r="151" spans="1:58" ht="1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row>
    <row r="152" spans="1:58" ht="1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row>
    <row r="153" spans="1:58" ht="1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row>
    <row r="154" spans="1:58" ht="1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row>
    <row r="155" spans="1:58" ht="1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row>
    <row r="156" spans="1:58" ht="1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row>
    <row r="157" spans="1:58" ht="1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row>
    <row r="158" spans="1:58" ht="1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row>
    <row r="159" spans="1:58" ht="1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row>
    <row r="160" spans="1:58" ht="1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row>
    <row r="161" spans="1:58" ht="1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row>
    <row r="162" spans="1:58" ht="1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row>
    <row r="163" spans="1:58" ht="1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row>
    <row r="164" spans="1:58" ht="1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row>
    <row r="165" spans="1:58" ht="1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row>
    <row r="166" spans="1:58" ht="1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row>
    <row r="167" spans="1:58" ht="1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row>
    <row r="168" spans="1:58" ht="1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row>
    <row r="169" spans="1:58" ht="1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row>
    <row r="170" spans="1:58" ht="1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row>
    <row r="171" spans="1:58" ht="1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row>
    <row r="172" spans="1:58" ht="1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row>
    <row r="173" spans="1:58" ht="1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row>
    <row r="174" spans="1:58" ht="1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row>
    <row r="175" spans="1:58" ht="1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row>
    <row r="176" spans="1:58" ht="1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row>
    <row r="177" spans="1:58" ht="1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row>
    <row r="178" spans="1:58" ht="1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row>
    <row r="179" spans="1:58" ht="1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row>
    <row r="180" spans="1:58" ht="1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row>
    <row r="181" spans="1:58" ht="1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row>
    <row r="182" spans="1:58" ht="1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row>
    <row r="183" spans="1:58" ht="1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row>
    <row r="184" spans="1:58" ht="1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row>
    <row r="185" spans="1:58" ht="1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row>
    <row r="186" spans="1:58" ht="1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row>
    <row r="187" spans="1:58" ht="1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row>
    <row r="188" spans="1:58" ht="1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row>
    <row r="189" spans="1:58" ht="1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row>
    <row r="190" spans="1:58" ht="1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row>
    <row r="191" spans="1:58" ht="1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row>
    <row r="192" spans="1:58" ht="1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row>
    <row r="193" spans="1:58" ht="1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row>
    <row r="194" spans="1:58" ht="1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row>
    <row r="195" spans="1:58" ht="1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row>
    <row r="196" spans="1:58" ht="1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row>
    <row r="197" spans="1:58" ht="1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row>
    <row r="198" spans="1:58" ht="1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row>
    <row r="199" spans="1:58" ht="1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row>
    <row r="200" spans="1:58" ht="1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row>
    <row r="201" spans="1:58" ht="1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row>
    <row r="202" spans="1:58" ht="1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row>
    <row r="203" spans="1:58" ht="1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row>
    <row r="204" spans="1:58" ht="1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row>
    <row r="205" spans="1:58" ht="1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row>
    <row r="206" spans="1:58" ht="1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row>
    <row r="207" spans="1:58" ht="1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row>
    <row r="208" spans="1:58" ht="1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row>
    <row r="209" spans="1:58" ht="1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row>
    <row r="210" spans="1:58" ht="1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row>
    <row r="211" spans="1:58" ht="1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row>
    <row r="212" spans="1:58" ht="1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row>
    <row r="213" spans="1:58" ht="1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row>
    <row r="214" spans="1:58" ht="1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row>
    <row r="215" spans="1:58" ht="1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row>
    <row r="216" spans="1:58" ht="1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row>
    <row r="217" spans="1:58" ht="1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row>
    <row r="218" spans="1:58" ht="1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row>
    <row r="219" spans="1:58" ht="1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row>
    <row r="220" spans="1:58" ht="1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row>
    <row r="221" spans="1:58" ht="1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row>
    <row r="222" spans="1:58" ht="1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row>
    <row r="223" spans="1:58" ht="1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row>
    <row r="224" spans="1:58" ht="1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row>
    <row r="225" spans="1:58" ht="1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row>
    <row r="226" spans="1:58" ht="1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row>
    <row r="227" spans="1:58" ht="1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row>
    <row r="228" spans="1:58" ht="1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row>
    <row r="229" spans="1:58" ht="1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row>
    <row r="230" spans="1:58" ht="1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row>
    <row r="231" spans="1:58" ht="1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row>
    <row r="232" spans="1:58" ht="1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row>
    <row r="233" spans="1:58" ht="1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row>
    <row r="234" spans="1:58" ht="1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row>
    <row r="235" spans="1:58" ht="1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row>
    <row r="236" spans="1:58" ht="1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row>
    <row r="237" spans="1:58" ht="1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row>
    <row r="238" spans="1:58" ht="1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row>
    <row r="239" spans="1:58" ht="1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row>
    <row r="240" spans="1:58" ht="1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row>
    <row r="241" spans="1:58" ht="1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row>
    <row r="242" spans="1:58" ht="1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row>
    <row r="243" spans="1:58" ht="1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row>
    <row r="244" spans="1:58" ht="1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row>
    <row r="245" spans="1:58" ht="1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row>
    <row r="246" spans="1:58" ht="1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row>
    <row r="247" spans="1:58" ht="1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row>
    <row r="248" spans="1:58" ht="1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row>
    <row r="249" spans="1:58" ht="1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row>
    <row r="250" spans="1:58" ht="1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row>
    <row r="251" spans="1:58" ht="1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row>
    <row r="252" spans="1:58" ht="1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row>
    <row r="253" spans="1:58" ht="1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row>
    <row r="254" spans="1:58" ht="1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row>
    <row r="255" spans="1:58" ht="1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row>
    <row r="256" spans="1:58" ht="1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row>
    <row r="257" spans="1:58" ht="1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row>
    <row r="258" spans="1:58" ht="1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row>
    <row r="259" spans="1:58" ht="1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row>
    <row r="260" spans="1:58" ht="1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row>
    <row r="261" spans="1:58" ht="1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row>
    <row r="262" spans="1:58" ht="1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row>
    <row r="263" spans="1:58" ht="1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row>
    <row r="264" spans="1:58" ht="1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row>
    <row r="265" spans="1:58" ht="1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row>
    <row r="266" spans="1:58" ht="1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row>
    <row r="267" spans="1:58" ht="1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row>
    <row r="268" spans="1:58" ht="1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row>
    <row r="269" spans="1:58" ht="1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row>
    <row r="270" spans="1:58" ht="1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row>
    <row r="271" spans="1:58" ht="1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row>
    <row r="272" spans="1:58" ht="1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row>
  </sheetData>
  <sheetProtection password="EC72" sheet="1" selectLockedCells="1"/>
  <mergeCells count="36">
    <mergeCell ref="A60:L60"/>
    <mergeCell ref="A36:E36"/>
    <mergeCell ref="F36:L36"/>
    <mergeCell ref="P1:AC1"/>
    <mergeCell ref="P2:AC2"/>
    <mergeCell ref="A30:B30"/>
    <mergeCell ref="A32:B32"/>
    <mergeCell ref="A34:B34"/>
    <mergeCell ref="A4:L4"/>
    <mergeCell ref="A24:L24"/>
    <mergeCell ref="D20:J21"/>
    <mergeCell ref="A20:B20"/>
    <mergeCell ref="A21:B21"/>
    <mergeCell ref="K20:K21"/>
    <mergeCell ref="A29:B29"/>
    <mergeCell ref="A27:L27"/>
    <mergeCell ref="E29:L29"/>
    <mergeCell ref="E30:L30"/>
    <mergeCell ref="E10:L13"/>
    <mergeCell ref="A16:B16"/>
    <mergeCell ref="E15:L16"/>
    <mergeCell ref="A18:L18"/>
    <mergeCell ref="A5:B5"/>
    <mergeCell ref="A6:B6"/>
    <mergeCell ref="A8:B8"/>
    <mergeCell ref="A10:B10"/>
    <mergeCell ref="A11:B11"/>
    <mergeCell ref="P11:Z11"/>
    <mergeCell ref="A17:L17"/>
    <mergeCell ref="A13:B13"/>
    <mergeCell ref="A3:F3"/>
    <mergeCell ref="A1:L1"/>
    <mergeCell ref="A9:H9"/>
    <mergeCell ref="E5:L8"/>
    <mergeCell ref="A12:B12"/>
    <mergeCell ref="A15:B15"/>
  </mergeCells>
  <dataValidations count="3">
    <dataValidation type="list" allowBlank="1" showInputMessage="1" showErrorMessage="1" sqref="C5">
      <formula1>"Célibataire-Divorcé-Veuf,Marié-Pacsé"</formula1>
    </dataValidation>
    <dataValidation type="list" allowBlank="1" showInputMessage="1" showErrorMessage="1" sqref="C13">
      <formula1>$E$43:$E$45</formula1>
    </dataValidation>
    <dataValidation type="list" allowBlank="1" showInputMessage="1" showErrorMessage="1" sqref="C6">
      <formula1>$M$41:$M$44</formula1>
    </dataValidation>
  </dataValidations>
  <hyperlinks>
    <hyperlink ref="P2:AC2" r:id="rId1" display="Détail et explication détaillée du mode d'emploi en ligne - cliquez ici."/>
    <hyperlink ref="F36:L36" r:id="rId2" display="                                     Retrouvez nos conseils et articles sur corrigetonimpot.fr. Cliquez ici."/>
    <hyperlink ref="P18" r:id="rId3" display="7) Merci par avance pour vos partages qui nous permettent de produire des rendus de qualité. Retrouvez nous sur www.corrigetonimpot.fr."/>
    <hyperlink ref="A36:E36" r:id="rId4" display="              Notre logiciel vous a aidé? Partagez le sur facebook ici!"/>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sheetPr codeName="Feuil2"/>
  <dimension ref="A1:R83"/>
  <sheetViews>
    <sheetView zoomScalePageLayoutView="0" workbookViewId="0" topLeftCell="A1">
      <selection activeCell="E47" sqref="E47"/>
    </sheetView>
  </sheetViews>
  <sheetFormatPr defaultColWidth="11.421875" defaultRowHeight="15"/>
  <cols>
    <col min="1" max="6" width="11.421875" style="56" customWidth="1"/>
    <col min="7" max="7" width="5.140625" style="56" customWidth="1"/>
    <col min="8" max="8" width="28.8515625" style="56" customWidth="1"/>
    <col min="9" max="16" width="11.421875" style="56" customWidth="1"/>
    <col min="17" max="17" width="5.7109375" style="56" customWidth="1"/>
    <col min="18" max="18" width="62.00390625" style="56" customWidth="1"/>
    <col min="19" max="16384" width="11.421875" style="56" customWidth="1"/>
  </cols>
  <sheetData>
    <row r="1" spans="1:10" ht="15">
      <c r="A1" s="121" t="s">
        <v>12</v>
      </c>
      <c r="B1" s="121"/>
      <c r="C1" s="121"/>
      <c r="D1" s="121"/>
      <c r="E1" s="121"/>
      <c r="F1" s="121"/>
      <c r="G1" s="121"/>
      <c r="H1" s="121"/>
      <c r="I1" s="121"/>
      <c r="J1" s="121"/>
    </row>
    <row r="3" spans="2:12" ht="15">
      <c r="B3" s="120" t="s">
        <v>76</v>
      </c>
      <c r="C3" s="120"/>
      <c r="D3" s="120"/>
      <c r="E3" s="120"/>
      <c r="F3" s="120"/>
      <c r="H3" s="56" t="s">
        <v>6</v>
      </c>
      <c r="J3" s="56">
        <f>'Rachats assurance-vie'!C8</f>
        <v>22000</v>
      </c>
      <c r="K3" s="56">
        <f>J3+N7</f>
        <v>23600</v>
      </c>
      <c r="L3" s="56">
        <v>1</v>
      </c>
    </row>
    <row r="4" spans="8:14" ht="15">
      <c r="H4" s="56" t="s">
        <v>7</v>
      </c>
      <c r="J4" s="56">
        <f>'Rachats assurance-vie'!C7</f>
        <v>1</v>
      </c>
      <c r="L4" s="56">
        <v>2</v>
      </c>
      <c r="N4" s="56" t="s">
        <v>28</v>
      </c>
    </row>
    <row r="5" spans="2:14" ht="15">
      <c r="B5" s="56">
        <v>0</v>
      </c>
      <c r="C5" s="56">
        <v>10777</v>
      </c>
      <c r="D5" s="57">
        <f>0</f>
        <v>0</v>
      </c>
      <c r="E5" s="56">
        <f>0</f>
        <v>0</v>
      </c>
      <c r="L5" s="56">
        <v>3</v>
      </c>
      <c r="N5" s="56">
        <f>IF(AND('Rachats assurance-vie'!C13="plus de 8 ans",'Rachats assurance-vie'!C16&gt;=0,'Rachats assurance-vie'!C16&lt;&gt;""),'Rachats assurance-vie'!C29-'Rachats assurance-vie'!C16,'Rachats assurance-vie'!C29-'Rachats assurance-vie'!C15)</f>
        <v>1600</v>
      </c>
    </row>
    <row r="6" spans="2:14" ht="15">
      <c r="B6" s="56">
        <v>10777</v>
      </c>
      <c r="C6" s="56">
        <v>27478</v>
      </c>
      <c r="D6" s="57">
        <v>0.11</v>
      </c>
      <c r="E6" s="58">
        <f>(C6-B6)*D6</f>
        <v>1837.11</v>
      </c>
      <c r="N6" s="56" t="s">
        <v>29</v>
      </c>
    </row>
    <row r="7" spans="2:14" ht="15">
      <c r="B7" s="56">
        <v>27478</v>
      </c>
      <c r="C7" s="56">
        <v>78570</v>
      </c>
      <c r="D7" s="57">
        <f>0.3</f>
        <v>0.3</v>
      </c>
      <c r="E7" s="56">
        <f>(C7-B7)*0.3</f>
        <v>15327.599999999999</v>
      </c>
      <c r="F7" s="58">
        <f>E7+E6</f>
        <v>17164.71</v>
      </c>
      <c r="N7" s="56">
        <f>IF(AND('Rachats assurance-vie'!C13="plus de 8 ans",N5&gt;0),'www.corrigetonimpot.fr'!N5,IF(AND('Rachats assurance-vie'!C13="plus de 8 ans",'www.corrigetonimpot.fr'!N5&lt;=0),0,'Rachats assurance-vie'!C29))</f>
        <v>1600</v>
      </c>
    </row>
    <row r="8" spans="2:6" ht="15">
      <c r="B8" s="56">
        <v>78570</v>
      </c>
      <c r="C8" s="56">
        <v>168994</v>
      </c>
      <c r="D8" s="57">
        <v>0.41</v>
      </c>
      <c r="E8" s="56">
        <f>(C8-B8)*D8</f>
        <v>37073.84</v>
      </c>
      <c r="F8" s="58">
        <f>SUM(E6:E8)</f>
        <v>54238.549999999996</v>
      </c>
    </row>
    <row r="9" ht="15">
      <c r="D9" s="57">
        <f>0.45</f>
        <v>0.45</v>
      </c>
    </row>
    <row r="10" spans="8:17" ht="15">
      <c r="H10" s="56" t="s">
        <v>9</v>
      </c>
      <c r="I10" s="56">
        <f>IF(J3&gt;=$C$8,(J3-$C$8)*$D$9+$E$8+$E$7+$E$6,IF(J3&gt;=$C$7,(J3-$C$7)*$D$8+$E$7+$E$6,IF(J3&gt;=$C$6,(J3-$C$6)*$D$7+$E$6,IF(J3&gt;=$C$5,(J3-$C$5)*$D$6,0))))</f>
        <v>1234.53</v>
      </c>
      <c r="J10" s="56">
        <f>IF(K3&gt;=$C$8,(K3-$C$8)*$D$9+$E$8+$E$7+$E$6,IF(K3&gt;=$C$7,(K3-$C$7)*$D$8+$E$7+$E$6,IF(K3&gt;=$C$6,(K3-$C$6)*$D$7+$E$6,IF(K3&gt;=$C$5,(K3-$C$5)*$D$6,0))))</f>
        <v>1410.53</v>
      </c>
      <c r="Q10" s="56" t="s">
        <v>22</v>
      </c>
    </row>
    <row r="11" spans="2:17" ht="15">
      <c r="B11" s="56" t="s">
        <v>0</v>
      </c>
      <c r="H11" s="56" t="s">
        <v>8</v>
      </c>
      <c r="I11" s="56">
        <f>IF(J3&gt;=$C$24,(J3-$C$24)*$D$25+$E$24+$E$23+$E$22,IF(J3&gt;=$C$23,(J3-$C$23)*$D$24+$E$23+$E$22,IF(J3&gt;=$C$22,(J3-$C$22)*$D$23+$E$22,IF(J3&gt;=$C$21,(J3-$C$21)*$D$22,0))))</f>
        <v>1234.53</v>
      </c>
      <c r="J11" s="56">
        <f>IF(K3&gt;=$C$24,(K3-$C$24)*$D$25+$E$24+$E$23+$E$22,IF(K3&gt;=$C$23,(K3-$C$23)*$D$24+$E$23+$E$22,IF(K3&gt;=$C$22,(K3-$C$22)*$D$23+$E$22,IF(K3&gt;=$C$21,(K3-$C$21)*$D$22,0))))</f>
        <v>1410.53</v>
      </c>
      <c r="Q11" s="56" t="s">
        <v>23</v>
      </c>
    </row>
    <row r="12" spans="8:10" ht="15">
      <c r="H12" s="56" t="s">
        <v>15</v>
      </c>
      <c r="I12" s="56">
        <f>($J$4-1)*2</f>
        <v>0</v>
      </c>
      <c r="J12" s="56">
        <f>($J$4-1)*2</f>
        <v>0</v>
      </c>
    </row>
    <row r="13" spans="1:10" ht="15">
      <c r="A13" s="56">
        <v>1678</v>
      </c>
      <c r="B13" s="56" t="s">
        <v>1</v>
      </c>
      <c r="H13" s="56" t="s">
        <v>10</v>
      </c>
      <c r="I13" s="56">
        <f>I10-$A$13*I12</f>
        <v>1234.53</v>
      </c>
      <c r="J13" s="56">
        <f>J10-$A$13*J12</f>
        <v>1410.53</v>
      </c>
    </row>
    <row r="14" spans="1:2" ht="15">
      <c r="A14" s="56">
        <v>1002</v>
      </c>
      <c r="B14" s="56" t="s">
        <v>2</v>
      </c>
    </row>
    <row r="15" spans="1:2" ht="15">
      <c r="A15" s="56">
        <v>3959</v>
      </c>
      <c r="B15" s="56" t="s">
        <v>3</v>
      </c>
    </row>
    <row r="16" spans="1:10" ht="15">
      <c r="A16" s="56">
        <v>3351</v>
      </c>
      <c r="B16" s="56" t="s">
        <v>4</v>
      </c>
      <c r="H16" s="56" t="s">
        <v>11</v>
      </c>
      <c r="I16" s="56">
        <f>IF(I11&gt;I13,I11,I13)</f>
        <v>1234.53</v>
      </c>
      <c r="J16" s="56">
        <f>IF(J11&gt;J13,J11,J13)</f>
        <v>1410.53</v>
      </c>
    </row>
    <row r="17" spans="2:10" ht="15">
      <c r="B17" s="56" t="s">
        <v>5</v>
      </c>
      <c r="H17" s="56" t="s">
        <v>17</v>
      </c>
      <c r="I17" s="56">
        <f>IF(I16&lt;=1841,(833-I16*0.4525),0)</f>
        <v>274.375175</v>
      </c>
      <c r="J17" s="56">
        <f>IF(J16&lt;=1841,(833-J16*0.4525),0)</f>
        <v>194.73517500000003</v>
      </c>
    </row>
    <row r="18" spans="8:18" ht="15">
      <c r="H18" s="56" t="s">
        <v>18</v>
      </c>
      <c r="I18" s="56">
        <f>IF(I17&gt;I16,0,I16-I17)</f>
        <v>960.154825</v>
      </c>
      <c r="J18" s="56">
        <f>IF(J17&gt;J16,0,J16-J17)</f>
        <v>1215.794825</v>
      </c>
      <c r="R18" s="56" t="s">
        <v>78</v>
      </c>
    </row>
    <row r="19" spans="2:6" ht="15">
      <c r="B19" s="120" t="s">
        <v>75</v>
      </c>
      <c r="C19" s="120"/>
      <c r="D19" s="120"/>
      <c r="E19" s="120"/>
      <c r="F19" s="120"/>
    </row>
    <row r="20" ht="47.25" customHeight="1">
      <c r="R20" s="56" t="s">
        <v>48</v>
      </c>
    </row>
    <row r="21" spans="2:18" ht="47.25" customHeight="1">
      <c r="B21" s="56">
        <v>0</v>
      </c>
      <c r="C21" s="56">
        <f>C5*$J$4</f>
        <v>10777</v>
      </c>
      <c r="D21" s="57">
        <f>0</f>
        <v>0</v>
      </c>
      <c r="E21" s="56">
        <f>0</f>
        <v>0</v>
      </c>
      <c r="L21" s="56" t="s">
        <v>42</v>
      </c>
      <c r="M21" s="56">
        <f>IF(AND('Rachats assurance-vie'!C20=0,'Rachats assurance-vie'!C21=0),1,"")</f>
      </c>
      <c r="R21" s="56" t="s">
        <v>67</v>
      </c>
    </row>
    <row r="22" spans="2:18" ht="47.25" customHeight="1">
      <c r="B22" s="56">
        <f>B6*$J$4</f>
        <v>10777</v>
      </c>
      <c r="C22" s="56">
        <f>C6*$J$4</f>
        <v>27478</v>
      </c>
      <c r="D22" s="57">
        <v>0.11</v>
      </c>
      <c r="E22" s="58">
        <f>(C22-B22)*D22</f>
        <v>1837.11</v>
      </c>
      <c r="L22" s="56" t="s">
        <v>43</v>
      </c>
      <c r="M22" s="56">
        <f>IF('Rachats assurance-vie'!C20&gt;'Rachats assurance-vie'!C21,1,"")</f>
      </c>
      <c r="R22" s="56" t="s">
        <v>41</v>
      </c>
    </row>
    <row r="23" spans="2:18" ht="15">
      <c r="B23" s="56">
        <f>B7*$J$4</f>
        <v>27478</v>
      </c>
      <c r="C23" s="56">
        <f>C7*$J$4</f>
        <v>78570</v>
      </c>
      <c r="D23" s="57">
        <f>0.3</f>
        <v>0.3</v>
      </c>
      <c r="E23" s="56">
        <f>(C23-B23)*0.3</f>
        <v>15327.599999999999</v>
      </c>
      <c r="F23" s="58">
        <f>E23+E22</f>
        <v>17164.71</v>
      </c>
      <c r="L23" s="56" t="s">
        <v>44</v>
      </c>
      <c r="M23" s="56">
        <f>IF('Rachats assurance-vie'!C21&gt;='Rachats assurance-vie'!C20,1,"")</f>
        <v>1</v>
      </c>
      <c r="R23" s="56" t="s">
        <v>56</v>
      </c>
    </row>
    <row r="24" spans="2:18" ht="15">
      <c r="B24" s="56">
        <f>B8*$J$4</f>
        <v>78570</v>
      </c>
      <c r="C24" s="56">
        <f>C8*$J$4</f>
        <v>168994</v>
      </c>
      <c r="D24" s="57">
        <v>0.41</v>
      </c>
      <c r="E24" s="56">
        <f>(C24-B24)*D24</f>
        <v>37073.84</v>
      </c>
      <c r="F24" s="58">
        <f>SUM(E22:E24)</f>
        <v>54238.549999999996</v>
      </c>
      <c r="R24" s="56" t="s">
        <v>68</v>
      </c>
    </row>
    <row r="25" ht="15">
      <c r="D25" s="57">
        <f>0.45</f>
        <v>0.45</v>
      </c>
    </row>
    <row r="27" spans="1:10" ht="15">
      <c r="A27" s="121" t="s">
        <v>13</v>
      </c>
      <c r="B27" s="121"/>
      <c r="C27" s="121"/>
      <c r="D27" s="121"/>
      <c r="E27" s="121"/>
      <c r="F27" s="121"/>
      <c r="G27" s="121"/>
      <c r="H27" s="121"/>
      <c r="I27" s="121"/>
      <c r="J27" s="121"/>
    </row>
    <row r="28" spans="1:10" ht="15">
      <c r="A28" s="62"/>
      <c r="B28" s="62"/>
      <c r="C28" s="62"/>
      <c r="D28" s="62"/>
      <c r="E28" s="62"/>
      <c r="F28" s="62"/>
      <c r="G28" s="62"/>
      <c r="H28" s="62"/>
      <c r="I28" s="62"/>
      <c r="J28" s="62"/>
    </row>
    <row r="29" spans="2:10" ht="15">
      <c r="B29" s="56">
        <v>0</v>
      </c>
      <c r="C29" s="56">
        <f>B22*2</f>
        <v>21554</v>
      </c>
      <c r="D29" s="59">
        <v>0</v>
      </c>
      <c r="E29" s="56">
        <v>0</v>
      </c>
      <c r="H29" s="56" t="s">
        <v>14</v>
      </c>
      <c r="I29" s="56">
        <f>IF(J3&gt;=$C$32,(J3-$C32)*$D$33+$E$32+$E$31+$E$30,IF(J3&gt;=$C$31,(J3-$C$31)*$D$32+$E$31+$E$30,IF(J3&gt;=$C$30,(J3-$C$30)*$D$31+$E$30,IF(J3&gt;=$C$29,(J3-C$29)*$D$30,0))))</f>
        <v>49.06</v>
      </c>
      <c r="J29" s="56">
        <f>IF(K3&gt;=$C$32,(K3-$C32)*$D$33+$E$32+$E$31+$E$30,IF(K3&gt;=$C$31,(K3-$C$31)*$D$32+$E$31+$E$30,IF(K3&gt;=$C$30,(K3-$C$30)*$D$31+$E$30,IF(K3&gt;=$C$29,(K3-C$29)*$D$30,0))))</f>
        <v>225.06</v>
      </c>
    </row>
    <row r="30" spans="2:10" ht="15">
      <c r="B30" s="56">
        <f>B22*2</f>
        <v>21554</v>
      </c>
      <c r="C30" s="56">
        <f>C22*2</f>
        <v>54956</v>
      </c>
      <c r="D30" s="59">
        <v>0.11</v>
      </c>
      <c r="E30" s="56">
        <f>(C30-B30)*D30</f>
        <v>3674.22</v>
      </c>
      <c r="H30" s="56" t="s">
        <v>8</v>
      </c>
      <c r="I30" s="56">
        <f>IF(J3&gt;=$C$24,(J3-$C$24)*$D$25+$E$24+$E$23+$E$22,IF(J3&gt;=$C$23,(J3-$C$23)*$D$24+$E$23+$E$22,IF(J3&gt;=$C$22,(J3-$C$22)*$D$23+$E$22,IF(J3&gt;=$C$21,(J3-$C$21)*$D$22,0))))</f>
        <v>1234.53</v>
      </c>
      <c r="J30" s="56">
        <f>IF(K3&gt;=$C$24,(K3-$C$24)*$D$25+$E$24+$E$23+$E$22,IF(K3&gt;=$C$23,(K3-$C$23)*$D$24+$E$23+$E$22,IF(K3&gt;=$C$22,(K3-$C$22)*$D$23+$E$22,IF(K3&gt;=$C$21,(K3-$C$21)*$D$22,0))))</f>
        <v>1410.53</v>
      </c>
    </row>
    <row r="31" spans="2:10" ht="15">
      <c r="B31" s="56">
        <f>C22*2</f>
        <v>54956</v>
      </c>
      <c r="C31" s="56">
        <f>C23*2</f>
        <v>157140</v>
      </c>
      <c r="D31" s="59">
        <v>0.3</v>
      </c>
      <c r="E31" s="56">
        <f>(C31-B31)*D31</f>
        <v>30655.199999999997</v>
      </c>
      <c r="F31" s="56">
        <f>E30+E31</f>
        <v>34329.42</v>
      </c>
      <c r="H31" s="56" t="s">
        <v>16</v>
      </c>
      <c r="I31" s="56">
        <f>($J$4-2)*2</f>
        <v>-2</v>
      </c>
      <c r="J31" s="56">
        <f>($J$4-2)*2</f>
        <v>-2</v>
      </c>
    </row>
    <row r="32" spans="2:10" ht="15">
      <c r="B32" s="56">
        <f>C23*2</f>
        <v>157140</v>
      </c>
      <c r="C32" s="56">
        <f>C24*2</f>
        <v>337988</v>
      </c>
      <c r="D32" s="59">
        <v>0.41</v>
      </c>
      <c r="E32" s="56">
        <f>(C32-B32)*D32</f>
        <v>74147.68</v>
      </c>
      <c r="F32" s="56">
        <f>E30+E31+E32</f>
        <v>108477.09999999999</v>
      </c>
      <c r="H32" s="56" t="s">
        <v>10</v>
      </c>
      <c r="I32" s="56">
        <f>I29-$A$13*I31</f>
        <v>3405.06</v>
      </c>
      <c r="J32" s="56">
        <f>J29-$A$13*J31</f>
        <v>3581.06</v>
      </c>
    </row>
    <row r="33" ht="15">
      <c r="D33" s="59">
        <v>0.45</v>
      </c>
    </row>
    <row r="34" spans="8:10" ht="15">
      <c r="H34" s="56" t="s">
        <v>11</v>
      </c>
      <c r="I34" s="56">
        <f>IF(I30&gt;I32,I30,I32)</f>
        <v>3405.06</v>
      </c>
      <c r="J34" s="56">
        <f>IF(J30&gt;J32,J30,J32)</f>
        <v>3581.06</v>
      </c>
    </row>
    <row r="35" spans="8:10" ht="15">
      <c r="H35" s="56" t="s">
        <v>17</v>
      </c>
      <c r="I35" s="56">
        <f>IF(I34&lt;=3045,1378-I34*0.4525,0)</f>
        <v>0</v>
      </c>
      <c r="J35" s="56">
        <f>IF(J34&lt;=3045,1378-J34*0.4525,0)</f>
        <v>0</v>
      </c>
    </row>
    <row r="36" spans="8:10" ht="15">
      <c r="H36" s="56" t="s">
        <v>18</v>
      </c>
      <c r="I36" s="56">
        <f>IF(I35&gt;I34,0,I34-I35)</f>
        <v>3405.06</v>
      </c>
      <c r="J36" s="56">
        <f>IF(J35&gt;J34,0,J34-J35)</f>
        <v>3581.06</v>
      </c>
    </row>
    <row r="83" ht="15">
      <c r="H83" s="62"/>
    </row>
  </sheetData>
  <sheetProtection password="EC72" sheet="1" objects="1" selectLockedCells="1" selectUnlockedCells="1"/>
  <mergeCells count="4">
    <mergeCell ref="B3:F3"/>
    <mergeCell ref="B19:F19"/>
    <mergeCell ref="A1:J1"/>
    <mergeCell ref="A27:J2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Tdiringe</dc:creator>
  <cp:keywords/>
  <dc:description/>
  <cp:lastModifiedBy>DIRINGER</cp:lastModifiedBy>
  <dcterms:created xsi:type="dcterms:W3CDTF">2016-01-07T14:08:27Z</dcterms:created>
  <dcterms:modified xsi:type="dcterms:W3CDTF">2023-01-08T14:35:02Z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